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ERUCAMARAS 2023\Reporte Regional 2023\Febrero\"/>
    </mc:Choice>
  </mc:AlternateContent>
  <bookViews>
    <workbookView xWindow="0" yWindow="0" windowWidth="20490" windowHeight="7755" tabRatio="784" activeTab="1"/>
  </bookViews>
  <sheets>
    <sheet name="Perucámaras" sheetId="11" r:id="rId1"/>
    <sheet name="MR Centro" sheetId="9" r:id="rId2"/>
    <sheet name="Áncash" sheetId="1" r:id="rId3"/>
    <sheet name="Apurímac" sheetId="2" r:id="rId4"/>
    <sheet name="Ayacucho" sheetId="3" r:id="rId5"/>
    <sheet name="Huancavelica" sheetId="4" r:id="rId6"/>
    <sheet name="Huánuco" sheetId="5" r:id="rId7"/>
    <sheet name="Ica" sheetId="6" r:id="rId8"/>
    <sheet name="Junín" sheetId="12" r:id="rId9"/>
    <sheet name="Pasco" sheetId="13" r:id="rId10"/>
    <sheet name="Sheet1" sheetId="10" state="hidden" r:id="rId11"/>
  </sheets>
  <calcPr calcId="191028"/>
  <pivotCaches>
    <pivotCache cacheId="1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9" i="9" l="1"/>
  <c r="G250" i="9"/>
  <c r="G251" i="9"/>
  <c r="G252" i="9"/>
  <c r="G253" i="9"/>
  <c r="G254" i="9"/>
  <c r="G255" i="9"/>
  <c r="G256" i="9"/>
  <c r="G257" i="9"/>
  <c r="G258" i="9"/>
  <c r="G259" i="9"/>
  <c r="G260" i="9"/>
  <c r="G244" i="9"/>
  <c r="G245" i="9"/>
  <c r="G246" i="9"/>
  <c r="G247" i="9"/>
  <c r="G248" i="9"/>
  <c r="G96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105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D69" i="9" l="1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68" i="9"/>
  <c r="D61" i="9"/>
  <c r="C61" i="9"/>
  <c r="D60" i="9"/>
  <c r="C60" i="9"/>
  <c r="D59" i="9"/>
  <c r="C59" i="9"/>
  <c r="D58" i="9"/>
  <c r="C58" i="9"/>
  <c r="D57" i="9"/>
  <c r="C57" i="9"/>
  <c r="D56" i="9"/>
  <c r="C56" i="9"/>
  <c r="F9" i="9"/>
  <c r="F10" i="9"/>
  <c r="F11" i="9"/>
  <c r="F12" i="9"/>
  <c r="F13" i="9"/>
  <c r="F14" i="9"/>
  <c r="F15" i="9"/>
  <c r="F16" i="9"/>
  <c r="F17" i="9"/>
  <c r="F18" i="9"/>
  <c r="I13" i="9" s="1"/>
  <c r="F19" i="9"/>
  <c r="F20" i="9"/>
  <c r="F21" i="9"/>
  <c r="F22" i="9"/>
  <c r="F23" i="9"/>
  <c r="F24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9" i="9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F43" i="13"/>
  <c r="E43" i="13"/>
  <c r="F42" i="13"/>
  <c r="G42" i="13" s="1"/>
  <c r="E42" i="13"/>
  <c r="F41" i="13"/>
  <c r="E41" i="13"/>
  <c r="G41" i="13" s="1"/>
  <c r="F40" i="13"/>
  <c r="E40" i="13"/>
  <c r="F39" i="13"/>
  <c r="E39" i="13"/>
  <c r="F38" i="13"/>
  <c r="G38" i="13" s="1"/>
  <c r="E38" i="13"/>
  <c r="F37" i="13"/>
  <c r="E37" i="13"/>
  <c r="F36" i="13"/>
  <c r="G36" i="13" s="1"/>
  <c r="E36" i="13"/>
  <c r="F35" i="13"/>
  <c r="E35" i="13"/>
  <c r="F34" i="13"/>
  <c r="E34" i="13"/>
  <c r="F33" i="13"/>
  <c r="E33" i="13"/>
  <c r="G33" i="13" s="1"/>
  <c r="F32" i="13"/>
  <c r="G32" i="13" s="1"/>
  <c r="E32" i="13"/>
  <c r="F31" i="13"/>
  <c r="E31" i="13"/>
  <c r="G31" i="13" s="1"/>
  <c r="F30" i="13"/>
  <c r="E30" i="13"/>
  <c r="F29" i="13"/>
  <c r="E29" i="13"/>
  <c r="F28" i="13"/>
  <c r="G28" i="13" s="1"/>
  <c r="E28" i="13"/>
  <c r="G22" i="13"/>
  <c r="G21" i="13"/>
  <c r="G20" i="13"/>
  <c r="G19" i="13"/>
  <c r="G17" i="13"/>
  <c r="G16" i="13"/>
  <c r="G15" i="13"/>
  <c r="G14" i="13"/>
  <c r="G13" i="13"/>
  <c r="G12" i="13"/>
  <c r="G11" i="13"/>
  <c r="G10" i="13"/>
  <c r="G9" i="13"/>
  <c r="G8" i="13"/>
  <c r="G7" i="13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F43" i="12"/>
  <c r="G43" i="12" s="1"/>
  <c r="E43" i="12"/>
  <c r="F42" i="12"/>
  <c r="E42" i="12"/>
  <c r="F41" i="12"/>
  <c r="E41" i="12"/>
  <c r="F40" i="12"/>
  <c r="E40" i="12"/>
  <c r="G39" i="12"/>
  <c r="F39" i="12"/>
  <c r="E39" i="12"/>
  <c r="F38" i="12"/>
  <c r="E38" i="12"/>
  <c r="F37" i="12"/>
  <c r="E37" i="12"/>
  <c r="F36" i="12"/>
  <c r="E36" i="12"/>
  <c r="F35" i="12"/>
  <c r="E35" i="12"/>
  <c r="G35" i="12" s="1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G22" i="12"/>
  <c r="G21" i="12"/>
  <c r="G20" i="12"/>
  <c r="G19" i="12"/>
  <c r="G17" i="12"/>
  <c r="G16" i="12"/>
  <c r="G15" i="12"/>
  <c r="G14" i="12"/>
  <c r="G13" i="12"/>
  <c r="G12" i="12"/>
  <c r="G11" i="12"/>
  <c r="G10" i="12"/>
  <c r="G9" i="12"/>
  <c r="G8" i="12"/>
  <c r="G7" i="12"/>
  <c r="E59" i="2"/>
  <c r="E59" i="9" l="1"/>
  <c r="G29" i="13"/>
  <c r="G43" i="13"/>
  <c r="G37" i="12"/>
  <c r="G29" i="12"/>
  <c r="E61" i="9"/>
  <c r="E60" i="9"/>
  <c r="G37" i="13"/>
  <c r="G30" i="12"/>
  <c r="G31" i="12"/>
  <c r="G28" i="12"/>
  <c r="G32" i="12"/>
  <c r="G42" i="12"/>
  <c r="G35" i="13"/>
  <c r="G39" i="13"/>
  <c r="G36" i="12"/>
  <c r="G40" i="13"/>
  <c r="G33" i="12"/>
  <c r="G40" i="12"/>
  <c r="G34" i="12"/>
  <c r="G41" i="12"/>
  <c r="G30" i="13"/>
  <c r="G34" i="13"/>
  <c r="G38" i="12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61" i="4"/>
  <c r="E62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0" i="4"/>
  <c r="E59" i="4"/>
  <c r="E58" i="4"/>
  <c r="E57" i="4"/>
  <c r="E56" i="4"/>
  <c r="E55" i="4"/>
  <c r="E54" i="4"/>
  <c r="E53" i="4"/>
  <c r="E52" i="4"/>
  <c r="E51" i="4"/>
  <c r="E50" i="4"/>
  <c r="E49" i="4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50" i="2"/>
  <c r="E51" i="2"/>
  <c r="E52" i="2"/>
  <c r="E53" i="2"/>
  <c r="E54" i="2"/>
  <c r="E55" i="2"/>
  <c r="E56" i="2"/>
  <c r="E57" i="2"/>
  <c r="E58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49" i="2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F38" i="9"/>
  <c r="C53" i="9"/>
  <c r="F41" i="2"/>
  <c r="F42" i="2"/>
  <c r="F43" i="2"/>
  <c r="F41" i="3"/>
  <c r="F42" i="3"/>
  <c r="F43" i="3"/>
  <c r="F41" i="4"/>
  <c r="F42" i="4"/>
  <c r="F43" i="4"/>
  <c r="F41" i="5"/>
  <c r="F42" i="5"/>
  <c r="F43" i="5"/>
  <c r="F41" i="6"/>
  <c r="F42" i="6"/>
  <c r="F43" i="6"/>
  <c r="F41" i="1"/>
  <c r="F42" i="1"/>
  <c r="F43" i="1"/>
  <c r="F29" i="2"/>
  <c r="F30" i="2"/>
  <c r="F31" i="2"/>
  <c r="F32" i="2"/>
  <c r="F33" i="2"/>
  <c r="F34" i="2"/>
  <c r="F35" i="2"/>
  <c r="F36" i="2"/>
  <c r="F37" i="2"/>
  <c r="F38" i="2"/>
  <c r="F39" i="2"/>
  <c r="F40" i="2"/>
  <c r="F29" i="3"/>
  <c r="F30" i="3"/>
  <c r="F31" i="3"/>
  <c r="F32" i="3"/>
  <c r="F33" i="3"/>
  <c r="F34" i="3"/>
  <c r="F35" i="3"/>
  <c r="F36" i="3"/>
  <c r="F37" i="3"/>
  <c r="F38" i="3"/>
  <c r="F39" i="3"/>
  <c r="F40" i="3"/>
  <c r="F29" i="4"/>
  <c r="F30" i="4"/>
  <c r="F31" i="4"/>
  <c r="F32" i="4"/>
  <c r="F33" i="4"/>
  <c r="F34" i="4"/>
  <c r="F35" i="4"/>
  <c r="F36" i="4"/>
  <c r="F37" i="4"/>
  <c r="F38" i="4"/>
  <c r="F39" i="4"/>
  <c r="F40" i="4"/>
  <c r="F29" i="5"/>
  <c r="F30" i="5"/>
  <c r="F31" i="5"/>
  <c r="F32" i="5"/>
  <c r="F33" i="5"/>
  <c r="F34" i="5"/>
  <c r="F35" i="5"/>
  <c r="F36" i="5"/>
  <c r="F37" i="5"/>
  <c r="F38" i="5"/>
  <c r="F39" i="5"/>
  <c r="F40" i="5"/>
  <c r="F29" i="6"/>
  <c r="F30" i="6"/>
  <c r="F31" i="6"/>
  <c r="F32" i="6"/>
  <c r="F33" i="6"/>
  <c r="F34" i="6"/>
  <c r="F35" i="6"/>
  <c r="F36" i="6"/>
  <c r="F37" i="6"/>
  <c r="F38" i="6"/>
  <c r="F39" i="6"/>
  <c r="F40" i="6"/>
  <c r="F29" i="1"/>
  <c r="F30" i="1"/>
  <c r="F31" i="1"/>
  <c r="F32" i="1"/>
  <c r="F33" i="1"/>
  <c r="F34" i="1"/>
  <c r="F35" i="1"/>
  <c r="F36" i="1"/>
  <c r="F37" i="1"/>
  <c r="F38" i="1"/>
  <c r="F39" i="1"/>
  <c r="F40" i="1"/>
  <c r="F28" i="2"/>
  <c r="F28" i="3"/>
  <c r="F28" i="4"/>
  <c r="F28" i="5"/>
  <c r="F28" i="6"/>
  <c r="F28" i="1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2"/>
  <c r="E28" i="3"/>
  <c r="E28" i="4"/>
  <c r="E28" i="5"/>
  <c r="E28" i="6"/>
  <c r="E28" i="1"/>
  <c r="E88" i="9" l="1"/>
  <c r="F35" i="9"/>
  <c r="E75" i="9"/>
  <c r="E73" i="9"/>
  <c r="F36" i="9"/>
  <c r="E85" i="9"/>
  <c r="E72" i="9"/>
  <c r="E96" i="9"/>
  <c r="E83" i="9"/>
  <c r="E71" i="9"/>
  <c r="E90" i="9"/>
  <c r="E82" i="9"/>
  <c r="E74" i="9"/>
  <c r="E92" i="9"/>
  <c r="E93" i="9"/>
  <c r="E91" i="9"/>
  <c r="E79" i="9"/>
  <c r="E87" i="9"/>
  <c r="E84" i="9"/>
  <c r="E95" i="9"/>
  <c r="E81" i="9"/>
  <c r="E69" i="9"/>
  <c r="E80" i="9"/>
  <c r="E68" i="9"/>
  <c r="E89" i="9"/>
  <c r="E77" i="9"/>
  <c r="E94" i="9"/>
  <c r="E86" i="9"/>
  <c r="E78" i="9"/>
  <c r="E70" i="9"/>
  <c r="E76" i="9"/>
  <c r="F43" i="9"/>
  <c r="F37" i="9"/>
  <c r="F45" i="9"/>
  <c r="F40" i="9"/>
  <c r="F46" i="9"/>
  <c r="F44" i="9"/>
  <c r="F42" i="9"/>
  <c r="H14" i="9"/>
  <c r="H22" i="9"/>
  <c r="H10" i="9"/>
  <c r="H18" i="9"/>
  <c r="H11" i="9"/>
  <c r="H19" i="9"/>
  <c r="H12" i="9"/>
  <c r="H20" i="9"/>
  <c r="H13" i="9"/>
  <c r="H21" i="9"/>
  <c r="F32" i="9"/>
  <c r="H15" i="9"/>
  <c r="H23" i="9"/>
  <c r="H16" i="9"/>
  <c r="H24" i="9"/>
  <c r="F39" i="9"/>
  <c r="H17" i="9"/>
  <c r="F33" i="9"/>
  <c r="F34" i="9"/>
  <c r="D53" i="9"/>
  <c r="F41" i="9"/>
  <c r="F31" i="9"/>
  <c r="E37" i="9"/>
  <c r="E45" i="9"/>
  <c r="E46" i="9"/>
  <c r="E44" i="9"/>
  <c r="E43" i="9"/>
  <c r="E35" i="9"/>
  <c r="E36" i="9"/>
  <c r="E38" i="9"/>
  <c r="E31" i="9"/>
  <c r="E39" i="9"/>
  <c r="E42" i="9"/>
  <c r="E34" i="9"/>
  <c r="E41" i="9"/>
  <c r="E33" i="9"/>
  <c r="E40" i="9"/>
  <c r="E32" i="9"/>
  <c r="E53" i="9" l="1"/>
  <c r="F60" i="9"/>
  <c r="F61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17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D55" i="9"/>
  <c r="F55" i="9" s="1"/>
  <c r="F59" i="9"/>
  <c r="F58" i="9"/>
  <c r="F56" i="9"/>
  <c r="F57" i="9"/>
  <c r="C55" i="9"/>
  <c r="D54" i="9"/>
  <c r="F54" i="9" s="1"/>
  <c r="C54" i="9"/>
  <c r="G24" i="9"/>
  <c r="G23" i="9"/>
  <c r="G22" i="9"/>
  <c r="G21" i="9"/>
  <c r="G19" i="9"/>
  <c r="G18" i="9"/>
  <c r="G17" i="9"/>
  <c r="G16" i="9"/>
  <c r="G15" i="9"/>
  <c r="G14" i="9"/>
  <c r="G13" i="9"/>
  <c r="G12" i="9"/>
  <c r="G11" i="9"/>
  <c r="G10" i="9"/>
  <c r="G9" i="9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2" i="6"/>
  <c r="G21" i="6"/>
  <c r="G20" i="6"/>
  <c r="G19" i="6"/>
  <c r="G17" i="6"/>
  <c r="G16" i="6"/>
  <c r="G15" i="6"/>
  <c r="G14" i="6"/>
  <c r="G13" i="6"/>
  <c r="G12" i="6"/>
  <c r="G11" i="6"/>
  <c r="G10" i="6"/>
  <c r="G9" i="6"/>
  <c r="G8" i="6"/>
  <c r="G7" i="6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2" i="5"/>
  <c r="G21" i="5"/>
  <c r="G19" i="5"/>
  <c r="G17" i="5"/>
  <c r="G16" i="5"/>
  <c r="G15" i="5"/>
  <c r="G14" i="5"/>
  <c r="G13" i="5"/>
  <c r="G12" i="5"/>
  <c r="G11" i="5"/>
  <c r="G10" i="5"/>
  <c r="G9" i="5"/>
  <c r="G8" i="5"/>
  <c r="G7" i="5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2" i="4"/>
  <c r="G21" i="4"/>
  <c r="G19" i="4"/>
  <c r="G17" i="4"/>
  <c r="G16" i="4"/>
  <c r="G15" i="4"/>
  <c r="G14" i="4"/>
  <c r="G13" i="4"/>
  <c r="G12" i="4"/>
  <c r="G11" i="4"/>
  <c r="G10" i="4"/>
  <c r="G9" i="4"/>
  <c r="G8" i="4"/>
  <c r="G7" i="4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2" i="3"/>
  <c r="G21" i="3"/>
  <c r="G19" i="3"/>
  <c r="G17" i="3"/>
  <c r="G16" i="3"/>
  <c r="G15" i="3"/>
  <c r="G14" i="3"/>
  <c r="G13" i="3"/>
  <c r="G12" i="3"/>
  <c r="G11" i="3"/>
  <c r="G10" i="3"/>
  <c r="G9" i="3"/>
  <c r="G8" i="3"/>
  <c r="G7" i="3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2" i="2"/>
  <c r="G21" i="2"/>
  <c r="G20" i="2"/>
  <c r="G19" i="2"/>
  <c r="G17" i="2"/>
  <c r="G16" i="2"/>
  <c r="G15" i="2"/>
  <c r="G14" i="2"/>
  <c r="G13" i="2"/>
  <c r="G12" i="2"/>
  <c r="G11" i="2"/>
  <c r="G10" i="2"/>
  <c r="G9" i="2"/>
  <c r="G8" i="2"/>
  <c r="G7" i="2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8" i="1"/>
  <c r="E57" i="9" l="1"/>
  <c r="E56" i="9"/>
  <c r="E55" i="9"/>
  <c r="E58" i="9"/>
  <c r="E54" i="9"/>
</calcChain>
</file>

<file path=xl/sharedStrings.xml><?xml version="1.0" encoding="utf-8"?>
<sst xmlns="http://schemas.openxmlformats.org/spreadsheetml/2006/main" count="809" uniqueCount="99">
  <si>
    <t>Información Ampliada del Reporte Regional</t>
  </si>
  <si>
    <t>Edición N° 497</t>
  </si>
  <si>
    <t>Macro Región Centro</t>
  </si>
  <si>
    <t>Recaudación Tributaria 2022</t>
  </si>
  <si>
    <t>Jueves 16 de febrero 2023</t>
  </si>
  <si>
    <t>Ancash</t>
  </si>
  <si>
    <t>Apurímac</t>
  </si>
  <si>
    <t>Ayacucho</t>
  </si>
  <si>
    <t>Huancavelica</t>
  </si>
  <si>
    <t>Huánuco</t>
  </si>
  <si>
    <t>Ica</t>
  </si>
  <si>
    <t>Junín</t>
  </si>
  <si>
    <t>Pasco</t>
  </si>
  <si>
    <t>MACRO REGIÓN CENTRO: INGRESOS TRIBUTARIOS RECAUDADOS POR LA SUNAT - TRIBUTOS INTERNOS, 2021 - 2022</t>
  </si>
  <si>
    <t>1. Tributos Internos, 2021 - 2022  (Millones de Soles)</t>
  </si>
  <si>
    <t>Macro Región Centro: Recaudación tributaria mensual</t>
  </si>
  <si>
    <t>(Millones de soles y variación porcentual interanual)</t>
  </si>
  <si>
    <t>Macro Región Centro: Tributos Internos 2021-2022</t>
  </si>
  <si>
    <t>(Millones de Soles)</t>
  </si>
  <si>
    <t xml:space="preserve">Ingresos Tributarios Recaudados </t>
  </si>
  <si>
    <t>Var. 22/21</t>
  </si>
  <si>
    <t>Total Tributos Internos</t>
  </si>
  <si>
    <t>Impuesto a la Renta</t>
  </si>
  <si>
    <t xml:space="preserve">   Primera Categoría</t>
  </si>
  <si>
    <t xml:space="preserve">   Segunda Categoría</t>
  </si>
  <si>
    <t xml:space="preserve">   Tercera Categoría</t>
  </si>
  <si>
    <t xml:space="preserve">   Cuarta Categoría</t>
  </si>
  <si>
    <t xml:space="preserve">   Quinta Categoría</t>
  </si>
  <si>
    <t xml:space="preserve">   Régimen Mype Tributario</t>
  </si>
  <si>
    <t>A la Producción y Consumo</t>
  </si>
  <si>
    <t xml:space="preserve">   Impuesto General a las Ventas</t>
  </si>
  <si>
    <t xml:space="preserve">   Impuesto Selectivo al Consumo</t>
  </si>
  <si>
    <t xml:space="preserve">   Impuesto Solidaridad a la Niñez Desamparada</t>
  </si>
  <si>
    <t>Otros Ingresos</t>
  </si>
  <si>
    <t xml:space="preserve">   Impuesto a las Transacciones Financieras</t>
  </si>
  <si>
    <t xml:space="preserve">   Fraccionamientos</t>
  </si>
  <si>
    <t>Fuente: Superintendencia Nacional de Aduanas y de Administración Tributaria (SUNAT)</t>
  </si>
  <si>
    <t xml:space="preserve">   Régimen Unico Simplificado</t>
  </si>
  <si>
    <t>Elaboración: CIE -  PERUCÁMARAS</t>
  </si>
  <si>
    <t>Macro Región Centro: Recaudación tributaria por regiones, 2022</t>
  </si>
  <si>
    <t>2. Tributos Internos, 2021 - 2022  (Porcentaje respecto al total)</t>
  </si>
  <si>
    <t>(Millones de soles y participación %)</t>
  </si>
  <si>
    <t>3. Tributos Internos, 2021 - 2022 (Millones de soles)</t>
  </si>
  <si>
    <t>Tributos Internos</t>
  </si>
  <si>
    <t>centro</t>
  </si>
  <si>
    <t>Áncash</t>
  </si>
  <si>
    <t>4. Número de contribuyentes por Sector Económico 2022</t>
  </si>
  <si>
    <t xml:space="preserve">Sector Económico </t>
  </si>
  <si>
    <t xml:space="preserve">Contribuyentes </t>
  </si>
  <si>
    <t>Participación</t>
  </si>
  <si>
    <t>AGROPECUARIO</t>
  </si>
  <si>
    <t>Macro Región Centro: Número de contribuyentes por sectores económicos, 2022</t>
  </si>
  <si>
    <t>AGRICOLA</t>
  </si>
  <si>
    <t>(N° Contribuyentes y participación %)</t>
  </si>
  <si>
    <t>PECUARIO</t>
  </si>
  <si>
    <t>SILVICULTURA</t>
  </si>
  <si>
    <t>COMERCIO</t>
  </si>
  <si>
    <t>COMERCIO AL POR MAYOR</t>
  </si>
  <si>
    <t>COMERCIO AL POR MENOR</t>
  </si>
  <si>
    <t>COMERCIO AUTOMOTRIZ</t>
  </si>
  <si>
    <t>CONSTRUCCION</t>
  </si>
  <si>
    <t>MANUFACTURA</t>
  </si>
  <si>
    <t>INDUSTRIA NO PRIMARIA</t>
  </si>
  <si>
    <t>PROCESADORES DE RECURSOS PRIMARIOS</t>
  </si>
  <si>
    <t>MINERIA E HIDROCARBUROS</t>
  </si>
  <si>
    <t>HIDROCARBUROS</t>
  </si>
  <si>
    <t>MINERIA METALICA</t>
  </si>
  <si>
    <t>PESCA</t>
  </si>
  <si>
    <t>OTROS SERVICIOS</t>
  </si>
  <si>
    <t>ADM. PUBLICA Y SEGURIDAD SOCIAL</t>
  </si>
  <si>
    <t>ENSEÑANZA</t>
  </si>
  <si>
    <t>GENERACION DE ENERGIA ELECTRICA Y AGUA</t>
  </si>
  <si>
    <t>INTERMEDIACION FINANCIERA</t>
  </si>
  <si>
    <t>OTROS</t>
  </si>
  <si>
    <t>SALUD</t>
  </si>
  <si>
    <t>TELECOMUNICACIONES</t>
  </si>
  <si>
    <t>TRANSPORTES</t>
  </si>
  <si>
    <t>TURISMO Y HOTELERIA</t>
  </si>
  <si>
    <t xml:space="preserve">Total </t>
  </si>
  <si>
    <t>4. Histórico</t>
  </si>
  <si>
    <t>Histórico: Recaudación tributaria por tipo</t>
  </si>
  <si>
    <t>Histórico: Número de contribuyentes por departamentos en la Macro Región Centro</t>
  </si>
  <si>
    <t>(Millones de soles)</t>
  </si>
  <si>
    <t>(Miles)</t>
  </si>
  <si>
    <t>Fecha</t>
  </si>
  <si>
    <t>Total - Tributos internos</t>
  </si>
  <si>
    <t>Total</t>
  </si>
  <si>
    <t>ÁNCASH: INGRESOS TRIBUTARIOS RECAUDADOS POR LA SUNAT - TRIBUTOS INTERNOS, 2021 - 2022</t>
  </si>
  <si>
    <t>1. Tributos Internos, 2021 - 2022</t>
  </si>
  <si>
    <t>Miles de soles</t>
  </si>
  <si>
    <t>2. Tributos Internos, 2021 - 2022</t>
  </si>
  <si>
    <t>Porcentajes respecto al total</t>
  </si>
  <si>
    <t>Var. p.p. 22/21</t>
  </si>
  <si>
    <t>3. Número de contribuyentes por Sector Económico 2022</t>
  </si>
  <si>
    <t>sector</t>
  </si>
  <si>
    <t>contri</t>
  </si>
  <si>
    <t>Row Labels</t>
  </si>
  <si>
    <t>Sum of contri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</si>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</sst>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General_)"/>
    <numFmt numFmtId="167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 Narrow"/>
      <family val="2"/>
    </font>
    <font>
      <sz val="10"/>
      <color theme="0"/>
      <name val="Arial Narrow"/>
      <family val="2"/>
    </font>
    <font>
      <b/>
      <sz val="24"/>
      <color theme="1"/>
      <name val="Amasis MT Pro Light"/>
      <family val="1"/>
    </font>
    <font>
      <sz val="11"/>
      <color theme="1"/>
      <name val="Amasis MT Pro"/>
      <family val="1"/>
    </font>
    <font>
      <b/>
      <sz val="18"/>
      <color theme="1"/>
      <name val="Amasis MT Pro"/>
      <family val="1"/>
    </font>
    <font>
      <i/>
      <sz val="11"/>
      <color theme="1"/>
      <name val="Amasis MT Pro"/>
      <family val="1"/>
    </font>
    <font>
      <u/>
      <sz val="11"/>
      <color theme="1"/>
      <name val="Amasis MT Pro"/>
      <family val="1"/>
    </font>
    <font>
      <sz val="28"/>
      <color rgb="FFC00000"/>
      <name val="Amasis MT Pro"/>
      <family val="1"/>
    </font>
    <font>
      <sz val="22"/>
      <color rgb="FFC00000"/>
      <name val="Amasis MT Pro"/>
      <family val="1"/>
    </font>
    <font>
      <i/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7C8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6" fontId="2" fillId="0" borderId="0"/>
  </cellStyleXfs>
  <cellXfs count="10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6" fontId="4" fillId="2" borderId="0" xfId="6" quotePrefix="1" applyFont="1" applyFill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1" applyNumberFormat="1" applyFont="1"/>
    <xf numFmtId="164" fontId="7" fillId="0" borderId="0" xfId="1" applyNumberFormat="1" applyFont="1"/>
    <xf numFmtId="0" fontId="7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/>
    <xf numFmtId="9" fontId="5" fillId="0" borderId="2" xfId="2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/>
    </xf>
    <xf numFmtId="39" fontId="6" fillId="0" borderId="3" xfId="3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3" xfId="4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3" xfId="4" applyFont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9" fontId="12" fillId="0" borderId="2" xfId="2" applyFont="1" applyBorder="1" applyAlignment="1">
      <alignment horizontal="center" vertical="center" wrapText="1"/>
    </xf>
    <xf numFmtId="9" fontId="8" fillId="0" borderId="2" xfId="2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vertical="center" wrapText="1"/>
    </xf>
    <xf numFmtId="165" fontId="8" fillId="0" borderId="2" xfId="1" applyNumberFormat="1" applyFont="1" applyBorder="1" applyAlignment="1">
      <alignment vertical="center" wrapText="1"/>
    </xf>
    <xf numFmtId="0" fontId="11" fillId="5" borderId="2" xfId="0" applyFont="1" applyFill="1" applyBorder="1"/>
    <xf numFmtId="0" fontId="12" fillId="5" borderId="2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9" fontId="12" fillId="0" borderId="2" xfId="2" applyFont="1" applyBorder="1" applyAlignment="1">
      <alignment vertical="center"/>
    </xf>
    <xf numFmtId="39" fontId="6" fillId="6" borderId="3" xfId="3" applyFont="1" applyFill="1" applyBorder="1" applyAlignment="1">
      <alignment horizontal="left" vertical="center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164" fontId="5" fillId="6" borderId="2" xfId="1" applyNumberFormat="1" applyFont="1" applyFill="1" applyBorder="1" applyAlignment="1">
      <alignment vertical="center" wrapText="1"/>
    </xf>
    <xf numFmtId="9" fontId="12" fillId="6" borderId="2" xfId="2" applyFont="1" applyFill="1" applyBorder="1" applyAlignment="1">
      <alignment horizontal="center" vertical="center" wrapText="1"/>
    </xf>
    <xf numFmtId="0" fontId="6" fillId="7" borderId="3" xfId="4" applyFont="1" applyFill="1" applyBorder="1" applyAlignment="1">
      <alignment horizontal="left" vertical="center"/>
    </xf>
    <xf numFmtId="0" fontId="5" fillId="7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164" fontId="5" fillId="7" borderId="2" xfId="1" applyNumberFormat="1" applyFont="1" applyFill="1" applyBorder="1" applyAlignment="1">
      <alignment vertical="center"/>
    </xf>
    <xf numFmtId="9" fontId="12" fillId="7" borderId="2" xfId="2" applyFont="1" applyFill="1" applyBorder="1" applyAlignment="1">
      <alignment horizontal="center" vertical="center" wrapText="1"/>
    </xf>
    <xf numFmtId="39" fontId="6" fillId="7" borderId="3" xfId="3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39" fontId="13" fillId="8" borderId="2" xfId="3" applyFont="1" applyFill="1" applyBorder="1" applyAlignment="1">
      <alignment horizontal="left" vertical="center"/>
    </xf>
    <xf numFmtId="0" fontId="5" fillId="9" borderId="2" xfId="0" applyFont="1" applyFill="1" applyBorder="1" applyAlignment="1">
      <alignment vertical="center"/>
    </xf>
    <xf numFmtId="164" fontId="5" fillId="9" borderId="2" xfId="1" applyNumberFormat="1" applyFont="1" applyFill="1" applyBorder="1" applyAlignment="1">
      <alignment vertical="center" wrapText="1"/>
    </xf>
    <xf numFmtId="9" fontId="5" fillId="9" borderId="2" xfId="2" applyFont="1" applyFill="1" applyBorder="1" applyAlignment="1">
      <alignment vertical="center" wrapText="1"/>
    </xf>
    <xf numFmtId="1" fontId="6" fillId="9" borderId="2" xfId="3" applyNumberFormat="1" applyFont="1" applyFill="1" applyBorder="1" applyAlignment="1">
      <alignment horizontal="center" vertical="center" wrapText="1"/>
    </xf>
    <xf numFmtId="39" fontId="6" fillId="9" borderId="2" xfId="3" applyFont="1" applyFill="1" applyBorder="1" applyAlignment="1">
      <alignment horizontal="center" vertical="center" wrapText="1"/>
    </xf>
    <xf numFmtId="0" fontId="6" fillId="9" borderId="2" xfId="4" applyFont="1" applyFill="1" applyBorder="1" applyAlignment="1">
      <alignment horizontal="center" vertical="center" wrapText="1"/>
    </xf>
    <xf numFmtId="17" fontId="8" fillId="0" borderId="2" xfId="3" applyNumberFormat="1" applyFont="1" applyBorder="1" applyAlignment="1">
      <alignment horizontal="right"/>
    </xf>
    <xf numFmtId="9" fontId="15" fillId="0" borderId="0" xfId="2" applyFont="1" applyAlignment="1">
      <alignment horizontal="left" vertical="center"/>
    </xf>
    <xf numFmtId="0" fontId="17" fillId="0" borderId="0" xfId="0" applyFont="1"/>
    <xf numFmtId="0" fontId="20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0" fontId="6" fillId="9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5" fillId="0" borderId="0" xfId="2" applyFont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12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4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3" applyNumberFormat="1" applyFont="1" applyBorder="1"/>
    <xf numFmtId="3" fontId="7" fillId="0" borderId="2" xfId="3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164" fontId="12" fillId="0" borderId="2" xfId="1" applyNumberFormat="1" applyFont="1" applyBorder="1" applyAlignment="1">
      <alignment vertical="center"/>
    </xf>
    <xf numFmtId="0" fontId="10" fillId="0" borderId="5" xfId="0" applyFont="1" applyBorder="1" applyAlignment="1">
      <alignment horizontal="left"/>
    </xf>
    <xf numFmtId="9" fontId="5" fillId="0" borderId="2" xfId="2" applyFont="1" applyBorder="1" applyAlignment="1">
      <alignment vertical="center"/>
    </xf>
    <xf numFmtId="164" fontId="12" fillId="0" borderId="2" xfId="1" applyNumberFormat="1" applyFont="1" applyBorder="1" applyAlignment="1">
      <alignment vertical="center" wrapText="1"/>
    </xf>
    <xf numFmtId="164" fontId="6" fillId="0" borderId="2" xfId="1" applyNumberFormat="1" applyFont="1" applyBorder="1" applyAlignment="1">
      <alignment vertical="center" wrapText="1"/>
    </xf>
    <xf numFmtId="164" fontId="6" fillId="0" borderId="2" xfId="1" applyNumberFormat="1" applyFont="1" applyBorder="1" applyAlignment="1">
      <alignment vertical="center"/>
    </xf>
    <xf numFmtId="164" fontId="23" fillId="0" borderId="2" xfId="1" applyNumberFormat="1" applyFont="1" applyBorder="1" applyAlignment="1">
      <alignment vertical="center"/>
    </xf>
    <xf numFmtId="9" fontId="23" fillId="0" borderId="2" xfId="2" applyFont="1" applyBorder="1" applyAlignment="1">
      <alignment vertical="center" wrapText="1"/>
    </xf>
    <xf numFmtId="9" fontId="23" fillId="0" borderId="0" xfId="2" applyFont="1" applyAlignment="1">
      <alignment vertical="center"/>
    </xf>
    <xf numFmtId="0" fontId="23" fillId="0" borderId="0" xfId="0" applyFont="1" applyAlignment="1">
      <alignment vertical="center"/>
    </xf>
    <xf numFmtId="167" fontId="12" fillId="0" borderId="2" xfId="2" applyNumberFormat="1" applyFont="1" applyBorder="1" applyAlignment="1">
      <alignment vertical="center"/>
    </xf>
    <xf numFmtId="17" fontId="8" fillId="0" borderId="0" xfId="3" applyNumberFormat="1" applyFont="1" applyAlignment="1">
      <alignment horizontal="right"/>
    </xf>
    <xf numFmtId="0" fontId="7" fillId="0" borderId="2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0" xfId="0" quotePrefix="1" applyFont="1" applyAlignment="1">
      <alignment horizontal="left" vertical="center" indent="3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3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</cellXfs>
  <cellStyles count="7">
    <cellStyle name="Millares" xfId="1" builtinId="3"/>
    <cellStyle name="Normal" xfId="0" builtinId="0"/>
    <cellStyle name="Normal 3" xfId="5"/>
    <cellStyle name="Normal_1995NOTA" xfId="6"/>
    <cellStyle name="Normal_Cuadro5 2" xfId="4"/>
    <cellStyle name="Normal_Cuadros 9-13" xfId="3"/>
    <cellStyle name="Porcentaje" xfId="2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'MR Centro'!$B$129:$B$260</c15:sqref>
                  </c15:fullRef>
                </c:ext>
              </c:extLst>
              <c:f>'MR Centro'!$B$165:$B$260</c:f>
              <c:numCache>
                <c:formatCode>mmm\-yy</c:formatCode>
                <c:ptCount val="9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'MR Centro'!$C$129:$C$260</c15:sqref>
                  </c15:fullRef>
                </c:ext>
              </c:extLst>
              <c:f>'MR Centro'!$C$165:$C$260</c:f>
              <c:numCache>
                <c:formatCode>#,##0</c:formatCode>
                <c:ptCount val="96"/>
                <c:pt idx="0">
                  <c:v>189.26989536999997</c:v>
                </c:pt>
                <c:pt idx="1">
                  <c:v>127.88380120999997</c:v>
                </c:pt>
                <c:pt idx="2">
                  <c:v>223.01757363000002</c:v>
                </c:pt>
                <c:pt idx="3">
                  <c:v>160.96215624999996</c:v>
                </c:pt>
                <c:pt idx="4">
                  <c:v>130.64732575999997</c:v>
                </c:pt>
                <c:pt idx="5">
                  <c:v>149.01550996</c:v>
                </c:pt>
                <c:pt idx="6">
                  <c:v>137.67982702999998</c:v>
                </c:pt>
                <c:pt idx="7">
                  <c:v>156.15324522999995</c:v>
                </c:pt>
                <c:pt idx="8">
                  <c:v>161.66222607000003</c:v>
                </c:pt>
                <c:pt idx="9">
                  <c:v>152.52010517999997</c:v>
                </c:pt>
                <c:pt idx="10">
                  <c:v>165.05089895</c:v>
                </c:pt>
                <c:pt idx="11">
                  <c:v>174.63320733999998</c:v>
                </c:pt>
                <c:pt idx="12">
                  <c:v>177.25806441000006</c:v>
                </c:pt>
                <c:pt idx="13">
                  <c:v>157.03956214999999</c:v>
                </c:pt>
                <c:pt idx="14">
                  <c:v>177.21141006999997</c:v>
                </c:pt>
                <c:pt idx="15">
                  <c:v>183.25739461999993</c:v>
                </c:pt>
                <c:pt idx="16">
                  <c:v>162.55341246000003</c:v>
                </c:pt>
                <c:pt idx="17">
                  <c:v>153.95151414</c:v>
                </c:pt>
                <c:pt idx="18">
                  <c:v>146.57103196999995</c:v>
                </c:pt>
                <c:pt idx="19">
                  <c:v>164.51724573999999</c:v>
                </c:pt>
                <c:pt idx="20">
                  <c:v>152.85761851999999</c:v>
                </c:pt>
                <c:pt idx="21">
                  <c:v>154.41051259999995</c:v>
                </c:pt>
                <c:pt idx="22">
                  <c:v>152.08276776999998</c:v>
                </c:pt>
                <c:pt idx="23">
                  <c:v>169.76544668</c:v>
                </c:pt>
                <c:pt idx="24">
                  <c:v>192.96950831999999</c:v>
                </c:pt>
                <c:pt idx="25">
                  <c:v>141.34489151</c:v>
                </c:pt>
                <c:pt idx="26">
                  <c:v>159.63511547000002</c:v>
                </c:pt>
                <c:pt idx="27">
                  <c:v>160.50666068000001</c:v>
                </c:pt>
                <c:pt idx="28">
                  <c:v>129.53271853999999</c:v>
                </c:pt>
                <c:pt idx="29">
                  <c:v>136.05290625999999</c:v>
                </c:pt>
                <c:pt idx="30">
                  <c:v>141.24158298999996</c:v>
                </c:pt>
                <c:pt idx="31">
                  <c:v>159.86653976999997</c:v>
                </c:pt>
                <c:pt idx="32">
                  <c:v>169.69779820000002</c:v>
                </c:pt>
                <c:pt idx="33">
                  <c:v>177.56296059000005</c:v>
                </c:pt>
                <c:pt idx="34">
                  <c:v>164.46603768999998</c:v>
                </c:pt>
                <c:pt idx="35">
                  <c:v>184.28726228000002</c:v>
                </c:pt>
                <c:pt idx="36">
                  <c:v>201.46794645</c:v>
                </c:pt>
                <c:pt idx="37">
                  <c:v>170.67645025000004</c:v>
                </c:pt>
                <c:pt idx="38">
                  <c:v>179.874686</c:v>
                </c:pt>
                <c:pt idx="39">
                  <c:v>200.69863144999997</c:v>
                </c:pt>
                <c:pt idx="40">
                  <c:v>171.42678558999998</c:v>
                </c:pt>
                <c:pt idx="41">
                  <c:v>158.44870259000001</c:v>
                </c:pt>
                <c:pt idx="42">
                  <c:v>163.03611248000001</c:v>
                </c:pt>
                <c:pt idx="43">
                  <c:v>186.77035474000004</c:v>
                </c:pt>
                <c:pt idx="44">
                  <c:v>177.98396718999996</c:v>
                </c:pt>
                <c:pt idx="45">
                  <c:v>185.35932592</c:v>
                </c:pt>
                <c:pt idx="46">
                  <c:v>179.66445529999999</c:v>
                </c:pt>
                <c:pt idx="47">
                  <c:v>200.01117535000003</c:v>
                </c:pt>
                <c:pt idx="48">
                  <c:v>213.30743303999998</c:v>
                </c:pt>
                <c:pt idx="49">
                  <c:v>173.06426633999999</c:v>
                </c:pt>
                <c:pt idx="50">
                  <c:v>192.89858325</c:v>
                </c:pt>
                <c:pt idx="51">
                  <c:v>244.89882642999996</c:v>
                </c:pt>
                <c:pt idx="52">
                  <c:v>187.93612619999999</c:v>
                </c:pt>
                <c:pt idx="53">
                  <c:v>178.30623918000003</c:v>
                </c:pt>
                <c:pt idx="54">
                  <c:v>198.59127989000001</c:v>
                </c:pt>
                <c:pt idx="55">
                  <c:v>200.99126483999996</c:v>
                </c:pt>
                <c:pt idx="56">
                  <c:v>215.66752174000001</c:v>
                </c:pt>
                <c:pt idx="57">
                  <c:v>208.62442063</c:v>
                </c:pt>
                <c:pt idx="58">
                  <c:v>201.25890673999996</c:v>
                </c:pt>
                <c:pt idx="59">
                  <c:v>225.03637206999997</c:v>
                </c:pt>
                <c:pt idx="60">
                  <c:v>242.40357741000005</c:v>
                </c:pt>
                <c:pt idx="61">
                  <c:v>192.90488028999997</c:v>
                </c:pt>
                <c:pt idx="62">
                  <c:v>155.82863738</c:v>
                </c:pt>
                <c:pt idx="63">
                  <c:v>128.32472769</c:v>
                </c:pt>
                <c:pt idx="64">
                  <c:v>85.098798110000004</c:v>
                </c:pt>
                <c:pt idx="65">
                  <c:v>110.67156811999998</c:v>
                </c:pt>
                <c:pt idx="66">
                  <c:v>146.22778993999998</c:v>
                </c:pt>
                <c:pt idx="67">
                  <c:v>154.11883601</c:v>
                </c:pt>
                <c:pt idx="68">
                  <c:v>172.65172805000003</c:v>
                </c:pt>
                <c:pt idx="69">
                  <c:v>221.86519410000002</c:v>
                </c:pt>
                <c:pt idx="70">
                  <c:v>355.73831310000003</c:v>
                </c:pt>
                <c:pt idx="71">
                  <c:v>294.07632513999999</c:v>
                </c:pt>
                <c:pt idx="72">
                  <c:v>243.25818351000001</c:v>
                </c:pt>
                <c:pt idx="73">
                  <c:v>221.01116748999996</c:v>
                </c:pt>
                <c:pt idx="74">
                  <c:v>267.25300936000002</c:v>
                </c:pt>
                <c:pt idx="75">
                  <c:v>323.94287200999997</c:v>
                </c:pt>
                <c:pt idx="76">
                  <c:v>210.00205185999994</c:v>
                </c:pt>
                <c:pt idx="77">
                  <c:v>236.08215015999997</c:v>
                </c:pt>
                <c:pt idx="78">
                  <c:v>224.15822999</c:v>
                </c:pt>
                <c:pt idx="79">
                  <c:v>240.80788484999997</c:v>
                </c:pt>
                <c:pt idx="80">
                  <c:v>252.83361240000002</c:v>
                </c:pt>
                <c:pt idx="81">
                  <c:v>254.55957864000001</c:v>
                </c:pt>
                <c:pt idx="82">
                  <c:v>247.81360122000001</c:v>
                </c:pt>
                <c:pt idx="83">
                  <c:v>284.03543683000004</c:v>
                </c:pt>
                <c:pt idx="84" formatCode="General">
                  <c:v>310</c:v>
                </c:pt>
                <c:pt idx="85" formatCode="General">
                  <c:v>226</c:v>
                </c:pt>
                <c:pt idx="86" formatCode="General">
                  <c:v>286</c:v>
                </c:pt>
                <c:pt idx="87" formatCode="General">
                  <c:v>368</c:v>
                </c:pt>
                <c:pt idx="88" formatCode="General">
                  <c:v>265</c:v>
                </c:pt>
                <c:pt idx="89" formatCode="General">
                  <c:v>247</c:v>
                </c:pt>
                <c:pt idx="90" formatCode="General">
                  <c:v>233</c:v>
                </c:pt>
                <c:pt idx="91" formatCode="General">
                  <c:v>266</c:v>
                </c:pt>
                <c:pt idx="92" formatCode="General">
                  <c:v>271</c:v>
                </c:pt>
                <c:pt idx="93" formatCode="General">
                  <c:v>259</c:v>
                </c:pt>
                <c:pt idx="94" formatCode="General">
                  <c:v>267</c:v>
                </c:pt>
                <c:pt idx="95" formatCode="General">
                  <c:v>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108240"/>
        <c:axId val="404103144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'MR Centro'!$B$129:$B$260</c15:sqref>
                  </c15:fullRef>
                </c:ext>
              </c:extLst>
              <c:f>'MR Centro'!$B$165:$B$260</c:f>
              <c:numCache>
                <c:formatCode>mmm\-yy</c:formatCode>
                <c:ptCount val="9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'MR Centro'!$G$129:$G$260</c15:sqref>
                  </c15:fullRef>
                </c:ext>
              </c:extLst>
              <c:f>'MR Centro'!$G$165:$G$260</c:f>
              <c:numCache>
                <c:formatCode>0%</c:formatCode>
                <c:ptCount val="96"/>
                <c:pt idx="0">
                  <c:v>-2.8159551948729322E-2</c:v>
                </c:pt>
                <c:pt idx="1">
                  <c:v>-3.9547680115377459E-2</c:v>
                </c:pt>
                <c:pt idx="2">
                  <c:v>0.37681449279846646</c:v>
                </c:pt>
                <c:pt idx="3">
                  <c:v>-0.1232908980891505</c:v>
                </c:pt>
                <c:pt idx="4">
                  <c:v>-0.14959901564101807</c:v>
                </c:pt>
                <c:pt idx="5">
                  <c:v>8.4673746188618004E-2</c:v>
                </c:pt>
                <c:pt idx="6">
                  <c:v>-1.5213303132780021E-2</c:v>
                </c:pt>
                <c:pt idx="7">
                  <c:v>0.16857618200406299</c:v>
                </c:pt>
                <c:pt idx="8">
                  <c:v>8.2204751260453346E-2</c:v>
                </c:pt>
                <c:pt idx="9">
                  <c:v>-9.4435094299617273E-2</c:v>
                </c:pt>
                <c:pt idx="10">
                  <c:v>0.12450675930893151</c:v>
                </c:pt>
                <c:pt idx="11">
                  <c:v>2.9431731707638686E-3</c:v>
                </c:pt>
                <c:pt idx="12">
                  <c:v>-6.3464033392728547E-2</c:v>
                </c:pt>
                <c:pt idx="13">
                  <c:v>0.22798634904606008</c:v>
                </c:pt>
                <c:pt idx="14">
                  <c:v>-0.20539261913052331</c:v>
                </c:pt>
                <c:pt idx="15">
                  <c:v>0.13851229934676001</c:v>
                </c:pt>
                <c:pt idx="16">
                  <c:v>0.24421538301221535</c:v>
                </c:pt>
                <c:pt idx="17">
                  <c:v>3.3124096822706228E-2</c:v>
                </c:pt>
                <c:pt idx="18">
                  <c:v>6.4578850306534763E-2</c:v>
                </c:pt>
                <c:pt idx="19">
                  <c:v>5.3562770966947282E-2</c:v>
                </c:pt>
                <c:pt idx="20">
                  <c:v>-5.446298596796284E-2</c:v>
                </c:pt>
                <c:pt idx="21">
                  <c:v>1.2394480175377254E-2</c:v>
                </c:pt>
                <c:pt idx="22">
                  <c:v>-7.8570497116338345E-2</c:v>
                </c:pt>
                <c:pt idx="23">
                  <c:v>-2.7874198350619328E-2</c:v>
                </c:pt>
                <c:pt idx="24">
                  <c:v>8.863598935425121E-2</c:v>
                </c:pt>
                <c:pt idx="25">
                  <c:v>-9.9940871109974627E-2</c:v>
                </c:pt>
                <c:pt idx="26">
                  <c:v>-9.9182634984153473E-2</c:v>
                </c:pt>
                <c:pt idx="27">
                  <c:v>-0.12414633519796314</c:v>
                </c:pt>
                <c:pt idx="28">
                  <c:v>-0.20313750059307756</c:v>
                </c:pt>
                <c:pt idx="29">
                  <c:v>-0.1162613305883009</c:v>
                </c:pt>
                <c:pt idx="30">
                  <c:v>-3.6360861408759271E-2</c:v>
                </c:pt>
                <c:pt idx="31">
                  <c:v>-2.8268805188666368E-2</c:v>
                </c:pt>
                <c:pt idx="32">
                  <c:v>0.1101690569501883</c:v>
                </c:pt>
                <c:pt idx="33">
                  <c:v>0.14994087902535802</c:v>
                </c:pt>
                <c:pt idx="34">
                  <c:v>8.1424543369224223E-2</c:v>
                </c:pt>
                <c:pt idx="35">
                  <c:v>8.5540467062022119E-2</c:v>
                </c:pt>
                <c:pt idx="36">
                  <c:v>4.4040316027064375E-2</c:v>
                </c:pt>
                <c:pt idx="37">
                  <c:v>0.20751764302656017</c:v>
                </c:pt>
                <c:pt idx="38">
                  <c:v>0.12678645591485527</c:v>
                </c:pt>
                <c:pt idx="39">
                  <c:v>0.25040687158852637</c:v>
                </c:pt>
                <c:pt idx="40">
                  <c:v>0.32342459513086652</c:v>
                </c:pt>
                <c:pt idx="41">
                  <c:v>0.16461093662491244</c:v>
                </c:pt>
                <c:pt idx="42">
                  <c:v>0.15430674896601193</c:v>
                </c:pt>
                <c:pt idx="43">
                  <c:v>0.16828921804842079</c:v>
                </c:pt>
                <c:pt idx="44">
                  <c:v>4.8828971724395265E-2</c:v>
                </c:pt>
                <c:pt idx="45">
                  <c:v>4.3907610596795932E-2</c:v>
                </c:pt>
                <c:pt idx="46">
                  <c:v>9.2410675319164248E-2</c:v>
                </c:pt>
                <c:pt idx="47">
                  <c:v>8.5322842585341618E-2</c:v>
                </c:pt>
                <c:pt idx="48">
                  <c:v>5.8766105470471341E-2</c:v>
                </c:pt>
                <c:pt idx="49">
                  <c:v>1.3990307898379406E-2</c:v>
                </c:pt>
                <c:pt idx="50">
                  <c:v>7.2405392552012504E-2</c:v>
                </c:pt>
                <c:pt idx="51">
                  <c:v>0.22023167104162145</c:v>
                </c:pt>
                <c:pt idx="52">
                  <c:v>9.6305490143677286E-2</c:v>
                </c:pt>
                <c:pt idx="53">
                  <c:v>0.12532470298215781</c:v>
                </c:pt>
                <c:pt idx="54">
                  <c:v>0.21808154567204618</c:v>
                </c:pt>
                <c:pt idx="55">
                  <c:v>7.6141152699509496E-2</c:v>
                </c:pt>
                <c:pt idx="56">
                  <c:v>0.21172443307644917</c:v>
                </c:pt>
                <c:pt idx="57">
                  <c:v>0.12551348357859848</c:v>
                </c:pt>
                <c:pt idx="58">
                  <c:v>0.12019323134307225</c:v>
                </c:pt>
                <c:pt idx="59">
                  <c:v>0.12511899235734347</c:v>
                </c:pt>
                <c:pt idx="60">
                  <c:v>0.13640473730957092</c:v>
                </c:pt>
                <c:pt idx="61">
                  <c:v>0.1146430419727511</c:v>
                </c:pt>
                <c:pt idx="62">
                  <c:v>-0.19217324070211905</c:v>
                </c:pt>
                <c:pt idx="63">
                  <c:v>-0.47600921751791492</c:v>
                </c:pt>
                <c:pt idx="64">
                  <c:v>-0.54719297545040058</c:v>
                </c:pt>
                <c:pt idx="65">
                  <c:v>-0.37931746735863181</c:v>
                </c:pt>
                <c:pt idx="66">
                  <c:v>-0.26367466879212542</c:v>
                </c:pt>
                <c:pt idx="67">
                  <c:v>-0.23320629813098082</c:v>
                </c:pt>
                <c:pt idx="68">
                  <c:v>-0.19945420313151307</c:v>
                </c:pt>
                <c:pt idx="69">
                  <c:v>6.3467035306872477E-2</c:v>
                </c:pt>
                <c:pt idx="70">
                  <c:v>0.76756556448737512</c:v>
                </c:pt>
                <c:pt idx="71">
                  <c:v>0.30679464139478929</c:v>
                </c:pt>
                <c:pt idx="72">
                  <c:v>3.525550691665158E-3</c:v>
                </c:pt>
                <c:pt idx="73">
                  <c:v>0.14570023919429587</c:v>
                </c:pt>
                <c:pt idx="74">
                  <c:v>0.71504425536548322</c:v>
                </c:pt>
                <c:pt idx="75">
                  <c:v>1.524399450062063</c:v>
                </c:pt>
                <c:pt idx="76">
                  <c:v>1.4677440401514024</c:v>
                </c:pt>
                <c:pt idx="77">
                  <c:v>1.1331779622388529</c:v>
                </c:pt>
                <c:pt idx="78">
                  <c:v>0.53293864375558408</c:v>
                </c:pt>
                <c:pt idx="79">
                  <c:v>0.56248185545844098</c:v>
                </c:pt>
                <c:pt idx="80">
                  <c:v>0.4644140273347237</c:v>
                </c:pt>
                <c:pt idx="81">
                  <c:v>0.14736148530473803</c:v>
                </c:pt>
                <c:pt idx="82">
                  <c:v>-0.3033823119571093</c:v>
                </c:pt>
                <c:pt idx="83">
                  <c:v>-3.4143817273355248E-2</c:v>
                </c:pt>
                <c:pt idx="84">
                  <c:v>0.27436617147663744</c:v>
                </c:pt>
                <c:pt idx="85">
                  <c:v>2.2572762121741086E-2</c:v>
                </c:pt>
                <c:pt idx="86">
                  <c:v>7.0146976772662128E-2</c:v>
                </c:pt>
                <c:pt idx="87">
                  <c:v>0.13600277023116591</c:v>
                </c:pt>
                <c:pt idx="88">
                  <c:v>0.26189243225425729</c:v>
                </c:pt>
                <c:pt idx="89">
                  <c:v>4.6245977650579251E-2</c:v>
                </c:pt>
                <c:pt idx="90">
                  <c:v>3.944432470935566E-2</c:v>
                </c:pt>
                <c:pt idx="91">
                  <c:v>0.10461499284249887</c:v>
                </c:pt>
                <c:pt idx="92">
                  <c:v>7.1851157081359585E-2</c:v>
                </c:pt>
                <c:pt idx="93">
                  <c:v>1.7443544586784876E-2</c:v>
                </c:pt>
                <c:pt idx="94">
                  <c:v>7.7422702731182902E-2</c:v>
                </c:pt>
                <c:pt idx="95">
                  <c:v>1.3957987828021601E-2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103928"/>
        <c:axId val="404103536"/>
      </c:lineChart>
      <c:dateAx>
        <c:axId val="404108240"/>
        <c:scaling>
          <c:orientation val="minMax"/>
          <c:min val="42005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04103144"/>
        <c:crosses val="autoZero"/>
        <c:auto val="1"/>
        <c:lblOffset val="100"/>
        <c:baseTimeUnit val="months"/>
      </c:dateAx>
      <c:valAx>
        <c:axId val="404103144"/>
        <c:scaling>
          <c:orientation val="minMax"/>
          <c:min val="-1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04108240"/>
        <c:crosses val="autoZero"/>
        <c:crossBetween val="between"/>
      </c:valAx>
      <c:valAx>
        <c:axId val="404103536"/>
        <c:scaling>
          <c:orientation val="minMax"/>
          <c:max val="4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04103928"/>
        <c:crosses val="max"/>
        <c:crossBetween val="between"/>
      </c:valAx>
      <c:dateAx>
        <c:axId val="4041039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0410353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46323877835303"/>
          <c:y val="6.4869416714620085E-2"/>
          <c:w val="0.58645123625845053"/>
          <c:h val="0.899083440954604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1CF-46A2-941D-24F64B739D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CF-46A2-941D-24F64B739D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1CF-46A2-941D-24F64B739D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1CF-46A2-941D-24F64B739D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1CF-46A2-941D-24F64B739D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1CF-46A2-941D-24F64B739D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61C-44C4-963A-C44C2057A35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0E2-4F1F-8DD7-1C64B6FEB871}"/>
              </c:ext>
            </c:extLst>
          </c:dPt>
          <c:dLbls>
            <c:dLbl>
              <c:idx val="0"/>
              <c:layout>
                <c:manualLayout>
                  <c:x val="6.4619446218282001E-2"/>
                  <c:y val="8.51818764051326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01875932016561E-3"/>
                  <c:y val="-1.7773250398242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858130456054603E-2"/>
                  <c:y val="-6.37884517062367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872188047494591E-3"/>
                  <c:y val="-1.54892410318585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467566891474848E-2"/>
                  <c:y val="-1.096480135344091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5663920647258784E-2"/>
                  <c:y val="-5.76378066363473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210932990603163E-2"/>
                  <c:y val="0.116250188358294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61C-44C4-963A-C44C2057A35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'MR Centro'!$B$54:$B$61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'MR Centro'!$D$54:$D$61</c:f>
              <c:numCache>
                <c:formatCode>_-* #,##0_-;\-* #,##0_-;_-* "-"??_-;_-@_-</c:formatCode>
                <c:ptCount val="8"/>
                <c:pt idx="0">
                  <c:v>694.14235772999996</c:v>
                </c:pt>
                <c:pt idx="1">
                  <c:v>200.47717899999995</c:v>
                </c:pt>
                <c:pt idx="2">
                  <c:v>180.93473317000002</c:v>
                </c:pt>
                <c:pt idx="3">
                  <c:v>55.661669500000002</c:v>
                </c:pt>
                <c:pt idx="4">
                  <c:v>170.60317588000001</c:v>
                </c:pt>
                <c:pt idx="5">
                  <c:v>1125.4185634800001</c:v>
                </c:pt>
                <c:pt idx="6">
                  <c:v>719.5538108899998</c:v>
                </c:pt>
                <c:pt idx="7">
                  <c:v>140.86860827999999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CF-46A2-941D-24F64B739DA8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487547455479983"/>
          <c:y val="5.6522671097138516E-2"/>
          <c:w val="0.59051302609911482"/>
          <c:h val="0.8869544002210741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'MR Centro'!$D$67</c:f>
              <c:strCache>
                <c:ptCount val="1"/>
                <c:pt idx="0">
                  <c:v>Contribuyentes 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43D2E13-E981-4F80-98F5-262B19567E83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D31F98BE-C89C-4B3D-9717-D7EF4161CBC5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81D506B-921C-4BAA-BF05-E1C8981E1864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A9F7475D-AE1E-44A3-BDBC-3480704F382D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06F7F6-C096-41C9-AAF9-722389363913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06797EE2-DBC3-4F29-9F68-D3DC80D0477C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8DFB729-96F0-4A4A-8C15-E37004DAE64E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158EB5BE-5616-4880-BA07-0363C0417662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645D048-3EE4-4EDA-B602-BB317E90BAB8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CEE97D2D-99F4-449A-9275-F5215E83717E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1E4FFB9-92F9-448E-A55D-618EAC15958B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18B82B59-F3E0-492F-AD48-18EBD00182FC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('MR Centro'!$B$68,'MR Centro'!$B$72,'MR Centro'!$B$76,'MR Centro'!$B$78,'MR Centro'!$B$81,'MR Centro'!$B$84,'MR Centro'!$B$86)</c15:sqref>
                  </c15:fullRef>
                </c:ext>
              </c:extLst>
              <c:f>('MR Centro'!$B$68,'MR Centro'!$B$72,'MR Centro'!$B$76,'MR Centro'!$B$78,'MR Centro'!$B$81,'MR Centro'!$B$84)</c:f>
              <c:strCache>
                <c:ptCount val="6"/>
                <c:pt idx="0">
                  <c:v>AGROPECUARIO</c:v>
                </c:pt>
                <c:pt idx="1">
                  <c:v>COMERCIO</c:v>
                </c:pt>
                <c:pt idx="2">
                  <c:v>CONSTRUCCION</c:v>
                </c:pt>
                <c:pt idx="3">
                  <c:v>MANUFACTURA</c:v>
                </c:pt>
                <c:pt idx="4">
                  <c:v>MINERIA E HIDROCARBUROS</c:v>
                </c:pt>
                <c:pt idx="5">
                  <c:v>PESCA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('MR Centro'!$D$68,'MR Centro'!$D$72,'MR Centro'!$D$76,'MR Centro'!$D$78,'MR Centro'!$D$81,'MR Centro'!$D$84,'MR Centro'!$D$86)</c15:sqref>
                  </c15:fullRef>
                </c:ext>
              </c:extLst>
              <c:f>('MR Centro'!$D$68,'MR Centro'!$D$72,'MR Centro'!$D$76,'MR Centro'!$D$78,'MR Centro'!$D$81,'MR Centro'!$D$84)</c:f>
              <c:numCache>
                <c:formatCode>_-* #,##0_-;\-* #,##0_-;_-* "-"??_-;_-@_-</c:formatCode>
                <c:ptCount val="6"/>
                <c:pt idx="0">
                  <c:v>16710</c:v>
                </c:pt>
                <c:pt idx="1">
                  <c:v>210067</c:v>
                </c:pt>
                <c:pt idx="2">
                  <c:v>84107</c:v>
                </c:pt>
                <c:pt idx="3">
                  <c:v>35320</c:v>
                </c:pt>
                <c:pt idx="4">
                  <c:v>6805</c:v>
                </c:pt>
                <c:pt idx="5">
                  <c:v>1807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6D-4733-8AC0-C215DEE47370}"/>
            </c:ext>
            <c:ext xmlns:c15="http://schemas.microsoft.com/office/drawing/2012/chart" uri="{02D57815-91ED-43cb-92C2-25804820EDAC}">
              <c15:datalabelsRange>
                <c15:f>('MR Centro'!$E$68,'MR Centro'!$E$72,'MR Centro'!$E$76,'MR Centro'!$E$78,'MR Centro'!$E$81,'MR Centro'!$E$84)</c15:f>
                <c15:dlblRangeCache>
                  <c:ptCount val="6"/>
                  <c:pt idx="0">
                    <c:v>1%</c:v>
                  </c:pt>
                  <c:pt idx="1">
                    <c:v>13%</c:v>
                  </c:pt>
                  <c:pt idx="2">
                    <c:v>5%</c:v>
                  </c:pt>
                  <c:pt idx="3">
                    <c:v>2%</c:v>
                  </c:pt>
                  <c:pt idx="4">
                    <c:v>0.4%</c:v>
                  </c:pt>
                  <c:pt idx="5">
                    <c:v>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108632"/>
        <c:axId val="4041062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'MR Centro'!$C$67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('MR Centro'!$B$68,'MR Centro'!$B$72,'MR Centro'!$B$76,'MR Centro'!$B$78,'MR Centro'!$B$81,'MR Centro'!$B$84,'MR Centro'!$B$86)</c15:sqref>
                        </c15:fullRef>
                        <c15:formulaRef>
                          <c15:sqref>('MR Centro'!$B$68,'MR Centro'!$B$72,'MR Centro'!$B$76,'MR Centro'!$B$78,'MR Centro'!$B$81,'MR Centro'!$B$84)</c15:sqref>
                        </c15:formulaRef>
                      </c:ext>
                    </c:extLst>
                    <c:strCache>
                      <c:ptCount val="6"/>
                      <c:pt idx="0">
                        <c:v>AGROPECUARIO</c:v>
                      </c:pt>
                      <c:pt idx="1">
                        <c:v>COMERCIO</c:v>
                      </c:pt>
                      <c:pt idx="2">
                        <c:v>CONSTRUCCION</c:v>
                      </c:pt>
                      <c:pt idx="3">
                        <c:v>MANUFACTURA</c:v>
                      </c:pt>
                      <c:pt idx="4">
                        <c:v>MINERIA E HIDROCARBUROS</c:v>
                      </c:pt>
                      <c:pt idx="5">
                        <c:v>PESCA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'MR Centro'!$C$68:$C$74</c15:sqref>
                        </c15:fullRef>
                        <c15:formulaRef>
                          <c15:sqref>'MR Centro'!$C$68:$C$73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B56D-4733-8AC0-C215DEE47370}"/>
                  </c:ext>
                </c:extLst>
              </c15:ser>
            </c15:filteredBarSeries>
          </c:ext>
        </c:extLst>
      </c:barChart>
      <c:catAx>
        <c:axId val="404108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04106280"/>
        <c:crosses val="autoZero"/>
        <c:auto val="1"/>
        <c:lblAlgn val="ctr"/>
        <c:lblOffset val="100"/>
        <c:noMultiLvlLbl val="0"/>
      </c:catAx>
      <c:valAx>
        <c:axId val="404106280"/>
        <c:scaling>
          <c:orientation val="minMax"/>
        </c:scaling>
        <c:delete val="1"/>
        <c:axPos val="t"/>
        <c:numFmt formatCode="_-* #,##0_-;\-* #,##0_-;_-* &quot;-&quot;??_-;_-@_-" sourceLinked="1"/>
        <c:majorTickMark val="out"/>
        <c:minorTickMark val="none"/>
        <c:tickLblPos val="nextTo"/>
        <c:crossAx val="40410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289561</xdr:colOff>
      <xdr:row>0</xdr:row>
      <xdr:rowOff>0</xdr:rowOff>
    </xdr:from>
    <xdr:to>
      <xdr:col>12</xdr:col>
      <xdr:colOff>419101</xdr:colOff>
      <xdr:row>7</xdr:row>
      <xdr:rowOff>64298</xdr:rowOff>
    </xdr:to>
    <xdr:pic>
      <xdr:nvPicPr>
        <xdr:cNvPr id="2" name="Picture 1" descr="Nuestros aliados | CCI FRANCE PÉROU">
          <a:extLst>
            <a:ext uri="{FF2B5EF4-FFF2-40B4-BE49-F238E27FC236}">
              <a16:creationId xmlns:a16="http://schemas.microsoft.com/office/drawing/2014/main" xmlns="" id="{048E9351-B3BC-43A2-A8CB-FAE88973A5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086" r="21655"/>
        <a:stretch/>
      </xdr:blipFill>
      <xdr:spPr bwMode="auto">
        <a:xfrm>
          <a:off x="6385561" y="0"/>
          <a:ext cx="1348740" cy="134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B6A86B0C-EE53-4E4C-BDA7-5E6B135E2E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2" descr="PERUCÁMARAS">
          <a:extLst>
            <a:ext uri="{FF2B5EF4-FFF2-40B4-BE49-F238E27FC236}">
              <a16:creationId xmlns:a16="http://schemas.microsoft.com/office/drawing/2014/main" xmlns="" id="{6A6BB450-5F89-437F-956C-B5437E5B24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2" descr="PERUCÁMARAS">
          <a:extLst>
            <a:ext uri="{FF2B5EF4-FFF2-40B4-BE49-F238E27FC236}">
              <a16:creationId xmlns:a16="http://schemas.microsoft.com/office/drawing/2014/main" xmlns="" id="{9B129B28-2817-458F-894D-3934417689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440121</xdr:colOff>
      <xdr:row>5</xdr:row>
      <xdr:rowOff>78559</xdr:rowOff>
    </xdr:from>
    <xdr:to>
      <xdr:col>15</xdr:col>
      <xdr:colOff>222738</xdr:colOff>
      <xdr:row>17</xdr:row>
      <xdr:rowOff>149570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xmlns="" id="{3D810D58-0695-4459-88A1-05DEEFA866CD}"/>
            </a:ext>
          </a:extLst>
        </xdr:cNvPr>
        <xdr:cNvSpPr/>
      </xdr:nvSpPr>
      <xdr:spPr>
        <a:xfrm>
          <a:off x="11633638" y="919387"/>
          <a:ext cx="498634" cy="2041700"/>
        </a:xfrm>
        <a:prstGeom prst="roundRect">
          <a:avLst/>
        </a:prstGeom>
        <a:solidFill>
          <a:srgbClr val="FF7C80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PE"/>
        </a:p>
      </xdr:txBody>
    </xdr:sp>
    <xdr:clientData/>
  </xdr:twoCellAnchor>
  <xdr:twoCellAnchor>
    <xdr:from>
      <xdr:col>9</xdr:col>
      <xdr:colOff>265516</xdr:colOff>
      <xdr:row>4</xdr:row>
      <xdr:rowOff>174014</xdr:rowOff>
    </xdr:from>
    <xdr:to>
      <xdr:col>15</xdr:col>
      <xdr:colOff>645459</xdr:colOff>
      <xdr:row>21</xdr:row>
      <xdr:rowOff>161364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76265E81-B206-4301-9856-6EB3F8F1E7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xmlns="" id="{D722DB39-0F08-4B2E-9917-0D59E230CC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315310</xdr:colOff>
      <xdr:row>28</xdr:row>
      <xdr:rowOff>91965</xdr:rowOff>
    </xdr:from>
    <xdr:to>
      <xdr:col>15</xdr:col>
      <xdr:colOff>222031</xdr:colOff>
      <xdr:row>43</xdr:row>
      <xdr:rowOff>72127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68D07A2-DB51-47F8-96B5-978F73881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75751</xdr:colOff>
      <xdr:row>69</xdr:row>
      <xdr:rowOff>23980</xdr:rowOff>
    </xdr:from>
    <xdr:to>
      <xdr:col>14</xdr:col>
      <xdr:colOff>291352</xdr:colOff>
      <xdr:row>84</xdr:row>
      <xdr:rowOff>142313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D3463FBB-F8D6-49ED-AAC8-FB677AE09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0.8413</cdr:x>
      <cdr:y>0.03503</cdr:y>
    </cdr:from>
    <cdr:to>
      <cdr:x>0.89082</cdr:x>
      <cdr:y>0.14679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xmlns="" id="{F4DD7939-745F-424D-BBAA-79F2AB0C7380}"/>
            </a:ext>
          </a:extLst>
        </cdr:cNvPr>
        <cdr:cNvSpPr/>
      </cdr:nvSpPr>
      <cdr:spPr>
        <a:xfrm xmlns:a="http://schemas.openxmlformats.org/drawingml/2006/main">
          <a:off x="3933972" y="97674"/>
          <a:ext cx="231558" cy="311664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0.72856</cdr:x>
      <cdr:y>0.74089</cdr:y>
    </cdr:from>
    <cdr:to>
      <cdr:x>0.96856</cdr:x>
      <cdr:y>0.93533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90C0652-4D27-48C3-AFF7-BC974D4B2975}"/>
            </a:ext>
          </a:extLst>
        </cdr:cNvPr>
        <cdr:cNvSpPr txBox="1"/>
      </cdr:nvSpPr>
      <cdr:spPr>
        <a:xfrm xmlns:a="http://schemas.openxmlformats.org/drawingml/2006/main">
          <a:off x="3370512" y="2080220"/>
          <a:ext cx="1110296" cy="54593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 b="1"/>
            <a:t>TOTAL:</a:t>
          </a:r>
          <a:r>
            <a:rPr lang="es-PE" sz="1100" b="1" baseline="0"/>
            <a:t> </a:t>
          </a:r>
        </a:p>
        <a:p xmlns:a="http://schemas.openxmlformats.org/drawingml/2006/main">
          <a:r>
            <a:rPr lang="es-PE" sz="1100" b="1" baseline="0"/>
            <a:t>1.6 milllones</a:t>
          </a:r>
          <a:endParaRPr lang="es-PE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xmlns="" id="{99EADA89-4860-4B68-B623-CACDA2066A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7B7C9F97-BCB0-4726-AE64-FC8BAA90B1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F9D0E9A9-2E43-4EE3-AC07-C3AD994A10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8599F8AE-F800-4A1A-976D-1F1E5E4AFE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E189D1F0-A217-42CB-9640-869A4D43BD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 Condor Guerra" refreshedDate="44350.039387500001" createdVersion="7" refreshedVersion="7" minRefreshableVersion="3" recordCount="56">
  <cacheSource type="worksheet">
    <worksheetSource ref="D2:E58" sheet="Sheet1"/>
  </cacheSource>
  <cacheFields count="2">
    <cacheField name="sector" numFmtId="0">
      <sharedItems count="7">
        <s v="COMERCIO"/>
        <s v="CONSTRUCCION"/>
        <s v="MANUFACTURA"/>
        <s v="AGROPECUARIO"/>
        <s v="MINERIA E HIDROCARBUROS"/>
        <s v="PESCA"/>
        <s v="OTROS SERVICIOS"/>
      </sharedItems>
    </cacheField>
    <cacheField name="contri" numFmtId="164">
      <sharedItems containsSemiMixedTypes="0" containsString="0" containsNumber="1" containsInteger="1" minValue="47" maxValue="2810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37337"/>
  </r>
  <r>
    <x v="1"/>
    <n v="13306"/>
  </r>
  <r>
    <x v="2"/>
    <n v="5904"/>
  </r>
  <r>
    <x v="3"/>
    <n v="1746"/>
  </r>
  <r>
    <x v="4"/>
    <n v="910"/>
  </r>
  <r>
    <x v="5"/>
    <n v="480"/>
  </r>
  <r>
    <x v="6"/>
    <n v="230775"/>
  </r>
  <r>
    <x v="0"/>
    <n v="10502"/>
  </r>
  <r>
    <x v="1"/>
    <n v="4970"/>
  </r>
  <r>
    <x v="2"/>
    <n v="2006"/>
  </r>
  <r>
    <x v="4"/>
    <n v="1547"/>
  </r>
  <r>
    <x v="3"/>
    <n v="1284"/>
  </r>
  <r>
    <x v="5"/>
    <n v="60"/>
  </r>
  <r>
    <x v="6"/>
    <n v="78119"/>
  </r>
  <r>
    <x v="0"/>
    <n v="15704"/>
  </r>
  <r>
    <x v="1"/>
    <n v="6794"/>
  </r>
  <r>
    <x v="2"/>
    <n v="2641"/>
  </r>
  <r>
    <x v="3"/>
    <n v="1108"/>
  </r>
  <r>
    <x v="4"/>
    <n v="598"/>
  </r>
  <r>
    <x v="5"/>
    <n v="156"/>
  </r>
  <r>
    <x v="6"/>
    <n v="117757"/>
  </r>
  <r>
    <x v="0"/>
    <n v="5889"/>
  </r>
  <r>
    <x v="1"/>
    <n v="3039"/>
  </r>
  <r>
    <x v="3"/>
    <n v="1531"/>
  </r>
  <r>
    <x v="2"/>
    <n v="952"/>
  </r>
  <r>
    <x v="4"/>
    <n v="404"/>
  </r>
  <r>
    <x v="5"/>
    <n v="63"/>
  </r>
  <r>
    <x v="6"/>
    <n v="64110"/>
  </r>
  <r>
    <x v="0"/>
    <n v="20149"/>
  </r>
  <r>
    <x v="1"/>
    <n v="9565"/>
  </r>
  <r>
    <x v="2"/>
    <n v="3838"/>
  </r>
  <r>
    <x v="3"/>
    <n v="1912"/>
  </r>
  <r>
    <x v="4"/>
    <n v="340"/>
  </r>
  <r>
    <x v="5"/>
    <n v="77"/>
  </r>
  <r>
    <x v="6"/>
    <n v="141499"/>
  </r>
  <r>
    <x v="0"/>
    <n v="35769"/>
  </r>
  <r>
    <x v="1"/>
    <n v="11737"/>
  </r>
  <r>
    <x v="2"/>
    <n v="4345"/>
  </r>
  <r>
    <x v="4"/>
    <n v="1432"/>
  </r>
  <r>
    <x v="3"/>
    <n v="1414"/>
  </r>
  <r>
    <x v="5"/>
    <n v="278"/>
  </r>
  <r>
    <x v="6"/>
    <n v="211295"/>
  </r>
  <r>
    <x v="0"/>
    <n v="47442"/>
  </r>
  <r>
    <x v="1"/>
    <n v="21394"/>
  </r>
  <r>
    <x v="2"/>
    <n v="8026"/>
  </r>
  <r>
    <x v="3"/>
    <n v="3753"/>
  </r>
  <r>
    <x v="4"/>
    <n v="823"/>
  </r>
  <r>
    <x v="5"/>
    <n v="169"/>
  </r>
  <r>
    <x v="6"/>
    <n v="281072"/>
  </r>
  <r>
    <x v="0"/>
    <n v="7160"/>
  </r>
  <r>
    <x v="1"/>
    <n v="2771"/>
  </r>
  <r>
    <x v="2"/>
    <n v="1165"/>
  </r>
  <r>
    <x v="3"/>
    <n v="916"/>
  </r>
  <r>
    <x v="4"/>
    <n v="225"/>
  </r>
  <r>
    <x v="5"/>
    <n v="47"/>
  </r>
  <r>
    <x v="6"/>
    <n v="56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3:I11" firstHeaderRow="1" firstDataRow="1" firstDataCol="1"/>
  <pivotFields count="2">
    <pivotField axis="axisRow" showAll="0">
      <items count="8">
        <item x="3"/>
        <item x="0"/>
        <item x="1"/>
        <item x="2"/>
        <item x="4"/>
        <item x="6"/>
        <item x="5"/>
        <item t="default"/>
      </items>
    </pivotField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ntr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24"/>
  <sheetViews>
    <sheetView showGridLines="0" zoomScale="115" zoomScaleNormal="115" workbookViewId="0">
      <selection activeCell="B1" sqref="B1"/>
    </sheetView>
  </sheetViews>
  <sheetFormatPr baseColWidth="10" defaultColWidth="9.140625" defaultRowHeight="15"/>
  <sheetData>
    <row r="9" spans="2:22" ht="30">
      <c r="B9" s="89" t="s">
        <v>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2:22" ht="27.75">
      <c r="B10" s="90" t="s">
        <v>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3" spans="2:22" ht="22.5">
      <c r="B13" s="91" t="s">
        <v>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</row>
    <row r="14" spans="2:22" ht="35.25">
      <c r="B14" s="92" t="s">
        <v>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2:22">
      <c r="B15" s="93" t="s">
        <v>4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2:22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2:22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 t="s">
        <v>5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2:22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 t="s">
        <v>6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2:22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4" t="s">
        <v>7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2:22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4" t="s">
        <v>8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 t="s">
        <v>9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2:22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 t="s">
        <v>10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2:22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 t="s">
        <v>11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2:22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 t="s">
        <v>12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</row>
  </sheetData>
  <mergeCells count="5">
    <mergeCell ref="B9:V9"/>
    <mergeCell ref="B10:V10"/>
    <mergeCell ref="B13:V13"/>
    <mergeCell ref="B14:V14"/>
    <mergeCell ref="B15:V1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showGridLines="0" workbookViewId="0">
      <selection activeCell="L58" sqref="L58"/>
    </sheetView>
  </sheetViews>
  <sheetFormatPr baseColWidth="10" defaultColWidth="8.85546875" defaultRowHeight="12.75"/>
  <cols>
    <col min="1" max="2" width="10.7109375" style="1" customWidth="1"/>
    <col min="3" max="3" width="26.710937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104" t="s">
        <v>87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4" spans="2:12">
      <c r="B4" s="61" t="s">
        <v>88</v>
      </c>
      <c r="C4" s="61"/>
      <c r="D4" s="61"/>
      <c r="E4" s="61"/>
      <c r="F4" s="61"/>
      <c r="G4" s="61"/>
    </row>
    <row r="5" spans="2:12">
      <c r="B5" s="1" t="s">
        <v>89</v>
      </c>
    </row>
    <row r="6" spans="2:12" ht="14.45" customHeight="1">
      <c r="B6" s="105" t="s">
        <v>19</v>
      </c>
      <c r="C6" s="106"/>
      <c r="D6" s="106"/>
      <c r="E6" s="22">
        <v>2021</v>
      </c>
      <c r="F6" s="22">
        <v>2022</v>
      </c>
      <c r="G6" s="22" t="s">
        <v>20</v>
      </c>
    </row>
    <row r="7" spans="2:12" s="2" customFormat="1">
      <c r="B7" s="14" t="s">
        <v>21</v>
      </c>
      <c r="C7" s="15"/>
      <c r="D7" s="16"/>
      <c r="E7" s="77">
        <v>116751.82278999999</v>
      </c>
      <c r="F7" s="77">
        <v>140868.60827999999</v>
      </c>
      <c r="G7" s="24">
        <f>+F7/E7-1</f>
        <v>0.20656453076007675</v>
      </c>
    </row>
    <row r="8" spans="2:12">
      <c r="B8" s="17" t="s">
        <v>22</v>
      </c>
      <c r="C8" s="18"/>
      <c r="D8" s="19"/>
      <c r="E8" s="78">
        <v>40617.545319999997</v>
      </c>
      <c r="F8" s="78">
        <v>45246.165319999993</v>
      </c>
      <c r="G8" s="24">
        <f t="shared" ref="G8:G22" si="0">+F8/E8-1</f>
        <v>0.11395617247507261</v>
      </c>
    </row>
    <row r="9" spans="2:12">
      <c r="B9" s="20" t="s">
        <v>23</v>
      </c>
      <c r="C9" s="18"/>
      <c r="D9" s="19"/>
      <c r="E9" s="59">
        <v>1443.77377</v>
      </c>
      <c r="F9" s="59">
        <v>1561.3503599999999</v>
      </c>
      <c r="G9" s="24">
        <f t="shared" si="0"/>
        <v>8.1436989951687355E-2</v>
      </c>
    </row>
    <row r="10" spans="2:12" ht="15">
      <c r="B10" s="20" t="s">
        <v>24</v>
      </c>
      <c r="C10" s="18"/>
      <c r="D10" s="19"/>
      <c r="E10" s="59">
        <v>1200.5552000000002</v>
      </c>
      <c r="F10" s="59">
        <v>1363.8477999999998</v>
      </c>
      <c r="G10" s="24">
        <f t="shared" si="0"/>
        <v>0.13601423741282326</v>
      </c>
      <c r="H10"/>
    </row>
    <row r="11" spans="2:12">
      <c r="B11" s="20" t="s">
        <v>25</v>
      </c>
      <c r="C11" s="18"/>
      <c r="D11" s="19"/>
      <c r="E11" s="59">
        <v>8294.6988200000014</v>
      </c>
      <c r="F11" s="59">
        <v>9414.2751399999997</v>
      </c>
      <c r="G11" s="24">
        <f t="shared" si="0"/>
        <v>0.13497492124735144</v>
      </c>
    </row>
    <row r="12" spans="2:12">
      <c r="B12" s="20" t="s">
        <v>26</v>
      </c>
      <c r="C12" s="18"/>
      <c r="D12" s="19"/>
      <c r="E12" s="59">
        <v>2518.5977999999996</v>
      </c>
      <c r="F12" s="59">
        <v>3166.8664699999999</v>
      </c>
      <c r="G12" s="24">
        <f t="shared" si="0"/>
        <v>0.25739269287061251</v>
      </c>
    </row>
    <row r="13" spans="2:12">
      <c r="B13" s="20" t="s">
        <v>27</v>
      </c>
      <c r="C13" s="18"/>
      <c r="D13" s="19"/>
      <c r="E13" s="59">
        <v>9320.5828299999994</v>
      </c>
      <c r="F13" s="59">
        <v>10056.22709</v>
      </c>
      <c r="G13" s="24">
        <f t="shared" si="0"/>
        <v>7.8926851830788403E-2</v>
      </c>
    </row>
    <row r="14" spans="2:12">
      <c r="B14" s="20" t="s">
        <v>28</v>
      </c>
      <c r="C14" s="18"/>
      <c r="D14" s="19"/>
      <c r="E14" s="59">
        <v>9218.1879300000001</v>
      </c>
      <c r="F14" s="59">
        <v>11142.65166</v>
      </c>
      <c r="G14" s="24">
        <f t="shared" si="0"/>
        <v>0.20876811631676073</v>
      </c>
    </row>
    <row r="15" spans="2:12">
      <c r="B15" s="14" t="s">
        <v>29</v>
      </c>
      <c r="C15" s="18"/>
      <c r="D15" s="19"/>
      <c r="E15" s="78">
        <v>60762.112929999996</v>
      </c>
      <c r="F15" s="78">
        <v>73343.591969999994</v>
      </c>
      <c r="G15" s="24">
        <f t="shared" si="0"/>
        <v>0.20706124973788009</v>
      </c>
    </row>
    <row r="16" spans="2:12">
      <c r="B16" s="20" t="s">
        <v>30</v>
      </c>
      <c r="C16" s="18"/>
      <c r="D16" s="19"/>
      <c r="E16" s="59">
        <v>60350.666949999999</v>
      </c>
      <c r="F16" s="59">
        <v>72730.875899999999</v>
      </c>
      <c r="G16" s="24">
        <f t="shared" si="0"/>
        <v>0.20513789781738279</v>
      </c>
    </row>
    <row r="17" spans="2:7">
      <c r="B17" s="20" t="s">
        <v>31</v>
      </c>
      <c r="C17" s="18"/>
      <c r="D17" s="19"/>
      <c r="E17" s="59">
        <v>409.71100999999999</v>
      </c>
      <c r="F17" s="59">
        <v>612.22802999999999</v>
      </c>
      <c r="G17" s="24">
        <f t="shared" si="0"/>
        <v>0.49429235499431656</v>
      </c>
    </row>
    <row r="18" spans="2:7">
      <c r="B18" s="20" t="s">
        <v>32</v>
      </c>
      <c r="C18" s="18"/>
      <c r="D18" s="19"/>
      <c r="E18" s="59">
        <v>0</v>
      </c>
      <c r="F18" s="59">
        <v>0</v>
      </c>
      <c r="G18" s="24"/>
    </row>
    <row r="19" spans="2:7">
      <c r="B19" s="14" t="s">
        <v>33</v>
      </c>
      <c r="C19" s="18"/>
      <c r="D19" s="19"/>
      <c r="E19" s="78">
        <v>15372.164540000002</v>
      </c>
      <c r="F19" s="78">
        <v>22278.850989999999</v>
      </c>
      <c r="G19" s="24">
        <f t="shared" si="0"/>
        <v>0.44929823851599204</v>
      </c>
    </row>
    <row r="20" spans="2:7">
      <c r="B20" s="20" t="s">
        <v>34</v>
      </c>
      <c r="C20" s="18"/>
      <c r="D20" s="19"/>
      <c r="E20" s="59">
        <v>0</v>
      </c>
      <c r="F20" s="59">
        <v>0</v>
      </c>
      <c r="G20" s="24" t="e">
        <f t="shared" si="0"/>
        <v>#DIV/0!</v>
      </c>
    </row>
    <row r="21" spans="2:7">
      <c r="B21" s="20" t="s">
        <v>35</v>
      </c>
      <c r="C21" s="18"/>
      <c r="D21" s="19"/>
      <c r="E21" s="59">
        <v>3911.9132999999997</v>
      </c>
      <c r="F21" s="59">
        <v>4657.2316899999996</v>
      </c>
      <c r="G21" s="24">
        <f t="shared" si="0"/>
        <v>0.19052528336964936</v>
      </c>
    </row>
    <row r="22" spans="2:7">
      <c r="B22" s="20" t="s">
        <v>37</v>
      </c>
      <c r="C22" s="18"/>
      <c r="D22" s="19"/>
      <c r="E22" s="59">
        <v>727.56282999999985</v>
      </c>
      <c r="F22" s="59">
        <v>743.44659999999999</v>
      </c>
      <c r="G22" s="24">
        <f t="shared" si="0"/>
        <v>2.1831475365502229E-2</v>
      </c>
    </row>
    <row r="25" spans="2:7">
      <c r="B25" s="61" t="s">
        <v>90</v>
      </c>
      <c r="C25" s="61"/>
      <c r="D25" s="61"/>
      <c r="E25" s="61"/>
      <c r="F25" s="61"/>
      <c r="G25" s="61"/>
    </row>
    <row r="26" spans="2:7">
      <c r="B26" s="1" t="s">
        <v>91</v>
      </c>
    </row>
    <row r="27" spans="2:7" ht="25.5">
      <c r="B27" s="105" t="s">
        <v>19</v>
      </c>
      <c r="C27" s="106"/>
      <c r="D27" s="106"/>
      <c r="E27" s="22">
        <v>2021</v>
      </c>
      <c r="F27" s="22">
        <v>2022</v>
      </c>
      <c r="G27" s="22" t="s">
        <v>92</v>
      </c>
    </row>
    <row r="28" spans="2:7">
      <c r="B28" s="14" t="s">
        <v>21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22</v>
      </c>
      <c r="C29" s="18"/>
      <c r="D29" s="19"/>
      <c r="E29" s="12">
        <f t="shared" ref="E29:E43" si="1">E8/$E$7</f>
        <v>0.34789645548453885</v>
      </c>
      <c r="F29" s="12">
        <f t="shared" ref="F29:F43" si="2">F8/$F$7</f>
        <v>0.32119409620392964</v>
      </c>
      <c r="G29" s="26">
        <f t="shared" ref="G29:G43" si="3">+(F29-E29)*100</f>
        <v>-2.6702359280609214</v>
      </c>
    </row>
    <row r="30" spans="2:7">
      <c r="B30" s="20" t="s">
        <v>23</v>
      </c>
      <c r="C30" s="18"/>
      <c r="D30" s="19"/>
      <c r="E30" s="12">
        <f t="shared" si="1"/>
        <v>1.2366177550794196E-2</v>
      </c>
      <c r="F30" s="12">
        <f t="shared" si="2"/>
        <v>1.1083735255597572E-2</v>
      </c>
      <c r="G30" s="26">
        <f t="shared" si="3"/>
        <v>-0.12824422951966241</v>
      </c>
    </row>
    <row r="31" spans="2:7">
      <c r="B31" s="20" t="s">
        <v>24</v>
      </c>
      <c r="C31" s="18"/>
      <c r="D31" s="19"/>
      <c r="E31" s="12">
        <f t="shared" si="1"/>
        <v>1.0282967505864328E-2</v>
      </c>
      <c r="F31" s="12">
        <f t="shared" si="2"/>
        <v>9.6817013857986266E-3</v>
      </c>
      <c r="G31" s="26">
        <f t="shared" si="3"/>
        <v>-6.0126612006570178E-2</v>
      </c>
    </row>
    <row r="32" spans="2:7">
      <c r="B32" s="20" t="s">
        <v>25</v>
      </c>
      <c r="C32" s="18"/>
      <c r="D32" s="19"/>
      <c r="E32" s="12">
        <f t="shared" si="1"/>
        <v>7.1045561617650882E-2</v>
      </c>
      <c r="F32" s="12">
        <f t="shared" si="2"/>
        <v>6.6830184914495272E-2</v>
      </c>
      <c r="G32" s="26">
        <f t="shared" si="3"/>
        <v>-0.421537670315561</v>
      </c>
    </row>
    <row r="33" spans="2:7">
      <c r="B33" s="20" t="s">
        <v>26</v>
      </c>
      <c r="C33" s="18"/>
      <c r="D33" s="19"/>
      <c r="E33" s="12">
        <f t="shared" si="1"/>
        <v>2.1572235360557662E-2</v>
      </c>
      <c r="F33" s="12">
        <f t="shared" si="2"/>
        <v>2.2480994940372534E-2</v>
      </c>
      <c r="G33" s="26">
        <f t="shared" si="3"/>
        <v>9.0875957981487177E-2</v>
      </c>
    </row>
    <row r="34" spans="2:7">
      <c r="B34" s="20" t="s">
        <v>27</v>
      </c>
      <c r="C34" s="18"/>
      <c r="D34" s="19"/>
      <c r="E34" s="12">
        <f t="shared" si="1"/>
        <v>7.9832439505161404E-2</v>
      </c>
      <c r="F34" s="12">
        <f t="shared" si="2"/>
        <v>7.1387282182922979E-2</v>
      </c>
      <c r="G34" s="26">
        <f t="shared" si="3"/>
        <v>-0.84451573222384257</v>
      </c>
    </row>
    <row r="35" spans="2:7">
      <c r="B35" s="20" t="s">
        <v>28</v>
      </c>
      <c r="C35" s="18"/>
      <c r="D35" s="19"/>
      <c r="E35" s="12">
        <f t="shared" si="1"/>
        <v>7.8955409086679848E-2</v>
      </c>
      <c r="F35" s="12">
        <f t="shared" si="2"/>
        <v>7.9099607755420645E-2</v>
      </c>
      <c r="G35" s="26">
        <f t="shared" si="3"/>
        <v>1.4419866874079701E-2</v>
      </c>
    </row>
    <row r="36" spans="2:7">
      <c r="B36" s="14" t="s">
        <v>29</v>
      </c>
      <c r="C36" s="18"/>
      <c r="D36" s="19"/>
      <c r="E36" s="12">
        <f t="shared" si="1"/>
        <v>0.52043823794761668</v>
      </c>
      <c r="F36" s="12">
        <f t="shared" si="2"/>
        <v>0.52065249217353882</v>
      </c>
      <c r="G36" s="26">
        <f t="shared" si="3"/>
        <v>2.1425422592213916E-2</v>
      </c>
    </row>
    <row r="37" spans="2:7">
      <c r="B37" s="20" t="s">
        <v>30</v>
      </c>
      <c r="C37" s="18"/>
      <c r="D37" s="19"/>
      <c r="E37" s="12">
        <f t="shared" si="1"/>
        <v>0.51691413039907708</v>
      </c>
      <c r="F37" s="12">
        <f t="shared" si="2"/>
        <v>0.51630293496926716</v>
      </c>
      <c r="G37" s="26">
        <f t="shared" si="3"/>
        <v>-6.111954298099187E-2</v>
      </c>
    </row>
    <row r="38" spans="2:7">
      <c r="B38" s="20" t="s">
        <v>31</v>
      </c>
      <c r="C38" s="18"/>
      <c r="D38" s="19"/>
      <c r="E38" s="12">
        <f t="shared" si="1"/>
        <v>3.5092472238051646E-3</v>
      </c>
      <c r="F38" s="12">
        <f t="shared" si="2"/>
        <v>4.3460926992555651E-3</v>
      </c>
      <c r="G38" s="26">
        <f t="shared" si="3"/>
        <v>8.3684547545040053E-2</v>
      </c>
    </row>
    <row r="39" spans="2:7">
      <c r="B39" s="20" t="s">
        <v>32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33</v>
      </c>
      <c r="C40" s="18"/>
      <c r="D40" s="19"/>
      <c r="E40" s="12">
        <f t="shared" si="1"/>
        <v>0.13166530656784448</v>
      </c>
      <c r="F40" s="12">
        <f t="shared" si="2"/>
        <v>0.15815341162253158</v>
      </c>
      <c r="G40" s="26">
        <f t="shared" si="3"/>
        <v>2.6488105054687101</v>
      </c>
    </row>
    <row r="41" spans="2:7">
      <c r="B41" s="20" t="s">
        <v>34</v>
      </c>
      <c r="C41" s="18"/>
      <c r="D41" s="19"/>
      <c r="E41" s="12">
        <f t="shared" si="1"/>
        <v>0</v>
      </c>
      <c r="F41" s="12">
        <f>F20/$F$7</f>
        <v>0</v>
      </c>
      <c r="G41" s="26">
        <f t="shared" si="3"/>
        <v>0</v>
      </c>
    </row>
    <row r="42" spans="2:7">
      <c r="B42" s="20" t="s">
        <v>35</v>
      </c>
      <c r="C42" s="18"/>
      <c r="D42" s="19"/>
      <c r="E42" s="12">
        <f t="shared" si="1"/>
        <v>3.3506228909473287E-2</v>
      </c>
      <c r="F42" s="12">
        <f t="shared" si="2"/>
        <v>3.3060819914845545E-2</v>
      </c>
      <c r="G42" s="26">
        <f t="shared" si="3"/>
        <v>-4.4540899462774258E-2</v>
      </c>
    </row>
    <row r="43" spans="2:7">
      <c r="B43" s="20" t="s">
        <v>37</v>
      </c>
      <c r="C43" s="18"/>
      <c r="D43" s="19"/>
      <c r="E43" s="12">
        <f t="shared" si="1"/>
        <v>6.2317042476386668E-3</v>
      </c>
      <c r="F43" s="12">
        <f t="shared" si="2"/>
        <v>5.2775888757435243E-3</v>
      </c>
      <c r="G43" s="26">
        <f t="shared" si="3"/>
        <v>-9.5411537189514242E-2</v>
      </c>
    </row>
    <row r="46" spans="2:7">
      <c r="B46" s="61" t="s">
        <v>93</v>
      </c>
      <c r="C46" s="61"/>
      <c r="D46" s="61"/>
      <c r="E46" s="61"/>
      <c r="F46" s="61"/>
      <c r="G46" s="61"/>
    </row>
    <row r="48" spans="2:7">
      <c r="B48" s="27" t="s">
        <v>47</v>
      </c>
      <c r="C48" s="27"/>
      <c r="D48" s="27" t="s">
        <v>48</v>
      </c>
      <c r="E48" s="28" t="s">
        <v>49</v>
      </c>
    </row>
    <row r="49" spans="2:9">
      <c r="B49" s="30" t="s">
        <v>50</v>
      </c>
      <c r="C49" s="72"/>
      <c r="D49" s="73">
        <v>1058</v>
      </c>
      <c r="E49" s="31">
        <f>D49/$D$77</f>
        <v>1.4135314236853356E-2</v>
      </c>
    </row>
    <row r="50" spans="2:9" ht="15">
      <c r="B50" s="29" t="s">
        <v>52</v>
      </c>
      <c r="C50" s="74"/>
      <c r="D50" s="13">
        <v>683</v>
      </c>
      <c r="E50" s="75">
        <f t="shared" ref="E50:E77" si="4">D50/$D$77</f>
        <v>9.1251603249251825E-3</v>
      </c>
      <c r="H50"/>
      <c r="I50"/>
    </row>
    <row r="51" spans="2:9" ht="15">
      <c r="B51" s="29" t="s">
        <v>54</v>
      </c>
      <c r="C51" s="74"/>
      <c r="D51" s="13">
        <v>140</v>
      </c>
      <c r="E51" s="75">
        <f t="shared" si="4"/>
        <v>1.8704574604531852E-3</v>
      </c>
      <c r="H51"/>
      <c r="I51"/>
    </row>
    <row r="52" spans="2:9" ht="15">
      <c r="B52" s="29" t="s">
        <v>55</v>
      </c>
      <c r="C52" s="74"/>
      <c r="D52" s="13">
        <v>235</v>
      </c>
      <c r="E52" s="75">
        <f t="shared" si="4"/>
        <v>3.1396964514749893E-3</v>
      </c>
      <c r="H52"/>
      <c r="I52"/>
    </row>
    <row r="53" spans="2:9" ht="15">
      <c r="B53" s="30" t="s">
        <v>56</v>
      </c>
      <c r="C53" s="72"/>
      <c r="D53" s="73">
        <v>8317</v>
      </c>
      <c r="E53" s="31">
        <f t="shared" si="4"/>
        <v>0.111118533561351</v>
      </c>
      <c r="H53"/>
      <c r="I53"/>
    </row>
    <row r="54" spans="2:9" ht="15">
      <c r="B54" s="29" t="s">
        <v>57</v>
      </c>
      <c r="C54" s="74"/>
      <c r="D54" s="13">
        <v>1547</v>
      </c>
      <c r="E54" s="75">
        <f t="shared" si="4"/>
        <v>2.0668554938007695E-2</v>
      </c>
      <c r="H54"/>
      <c r="I54"/>
    </row>
    <row r="55" spans="2:9" ht="15">
      <c r="B55" s="29" t="s">
        <v>58</v>
      </c>
      <c r="C55" s="74"/>
      <c r="D55" s="13">
        <v>5932</v>
      </c>
      <c r="E55" s="75">
        <f t="shared" si="4"/>
        <v>7.9253954681487812E-2</v>
      </c>
      <c r="H55"/>
      <c r="I55"/>
    </row>
    <row r="56" spans="2:9" ht="15">
      <c r="B56" s="29" t="s">
        <v>59</v>
      </c>
      <c r="C56" s="74"/>
      <c r="D56" s="13">
        <v>838</v>
      </c>
      <c r="E56" s="75">
        <f t="shared" si="4"/>
        <v>1.1196023941855494E-2</v>
      </c>
      <c r="H56"/>
      <c r="I56"/>
    </row>
    <row r="57" spans="2:9" ht="15">
      <c r="B57" s="30" t="s">
        <v>60</v>
      </c>
      <c r="C57" s="72"/>
      <c r="D57" s="73">
        <v>3255</v>
      </c>
      <c r="E57" s="31">
        <f t="shared" si="4"/>
        <v>4.3488135955536557E-2</v>
      </c>
      <c r="H57"/>
      <c r="I57"/>
    </row>
    <row r="58" spans="2:9" ht="15">
      <c r="B58" s="29" t="s">
        <v>60</v>
      </c>
      <c r="C58" s="74"/>
      <c r="D58" s="13">
        <v>3255</v>
      </c>
      <c r="E58" s="75">
        <f t="shared" si="4"/>
        <v>4.3488135955536557E-2</v>
      </c>
      <c r="H58"/>
      <c r="I58"/>
    </row>
    <row r="59" spans="2:9" ht="15">
      <c r="B59" s="30" t="s">
        <v>61</v>
      </c>
      <c r="C59" s="72"/>
      <c r="D59" s="73">
        <v>1409</v>
      </c>
      <c r="E59" s="31">
        <f t="shared" si="4"/>
        <v>1.8824818298418127E-2</v>
      </c>
      <c r="H59"/>
      <c r="I59"/>
    </row>
    <row r="60" spans="2:9" ht="15">
      <c r="B60" s="29" t="s">
        <v>62</v>
      </c>
      <c r="C60" s="74"/>
      <c r="D60" s="13">
        <v>1383</v>
      </c>
      <c r="E60" s="75">
        <f t="shared" si="4"/>
        <v>1.8477447627191106E-2</v>
      </c>
      <c r="H60"/>
      <c r="I60"/>
    </row>
    <row r="61" spans="2:9" ht="15">
      <c r="B61" s="29" t="s">
        <v>63</v>
      </c>
      <c r="C61" s="74"/>
      <c r="D61" s="13">
        <v>26</v>
      </c>
      <c r="E61" s="75">
        <f t="shared" si="4"/>
        <v>3.473706712270201E-4</v>
      </c>
      <c r="H61"/>
      <c r="I61"/>
    </row>
    <row r="62" spans="2:9" ht="15">
      <c r="B62" s="30" t="s">
        <v>64</v>
      </c>
      <c r="C62" s="72"/>
      <c r="D62" s="73">
        <v>252</v>
      </c>
      <c r="E62" s="31">
        <f t="shared" si="4"/>
        <v>3.366823428815733E-3</v>
      </c>
      <c r="H62"/>
      <c r="I62"/>
    </row>
    <row r="63" spans="2:9" ht="15">
      <c r="B63" s="29" t="s">
        <v>65</v>
      </c>
      <c r="C63" s="74"/>
      <c r="D63" s="13">
        <v>1</v>
      </c>
      <c r="E63" s="75">
        <f t="shared" si="4"/>
        <v>1.3360410431808464E-5</v>
      </c>
      <c r="H63"/>
      <c r="I63"/>
    </row>
    <row r="64" spans="2:9" ht="15">
      <c r="B64" s="29" t="s">
        <v>66</v>
      </c>
      <c r="C64" s="74"/>
      <c r="D64" s="13">
        <v>251</v>
      </c>
      <c r="E64" s="75">
        <f t="shared" si="4"/>
        <v>3.3534630183839247E-3</v>
      </c>
      <c r="H64"/>
      <c r="I64"/>
    </row>
    <row r="65" spans="2:9" ht="15">
      <c r="B65" s="30" t="s">
        <v>67</v>
      </c>
      <c r="C65" s="72"/>
      <c r="D65" s="73">
        <v>66</v>
      </c>
      <c r="E65" s="31">
        <f t="shared" si="4"/>
        <v>8.8178708849935875E-4</v>
      </c>
      <c r="H65"/>
      <c r="I65"/>
    </row>
    <row r="66" spans="2:9" ht="15">
      <c r="B66" s="29" t="s">
        <v>67</v>
      </c>
      <c r="C66" s="74"/>
      <c r="D66" s="13">
        <v>66</v>
      </c>
      <c r="E66" s="75">
        <f t="shared" si="4"/>
        <v>8.8178708849935875E-4</v>
      </c>
      <c r="H66"/>
      <c r="I66"/>
    </row>
    <row r="67" spans="2:9" ht="15">
      <c r="B67" s="30" t="s">
        <v>68</v>
      </c>
      <c r="C67" s="72"/>
      <c r="D67" s="73">
        <v>60491</v>
      </c>
      <c r="E67" s="31">
        <f t="shared" si="4"/>
        <v>0.8081845874305259</v>
      </c>
      <c r="H67"/>
      <c r="I67"/>
    </row>
    <row r="68" spans="2:9" ht="15">
      <c r="B68" s="29" t="s">
        <v>69</v>
      </c>
      <c r="C68" s="74"/>
      <c r="D68" s="13">
        <v>16445</v>
      </c>
      <c r="E68" s="75">
        <f t="shared" si="4"/>
        <v>0.21971194955109022</v>
      </c>
      <c r="H68"/>
      <c r="I68"/>
    </row>
    <row r="69" spans="2:9" ht="15">
      <c r="B69" s="29" t="s">
        <v>70</v>
      </c>
      <c r="C69" s="74"/>
      <c r="D69" s="13">
        <v>1458</v>
      </c>
      <c r="E69" s="75">
        <f t="shared" si="4"/>
        <v>1.9479478409576742E-2</v>
      </c>
      <c r="H69"/>
      <c r="I69"/>
    </row>
    <row r="70" spans="2:9" ht="15">
      <c r="B70" s="29" t="s">
        <v>71</v>
      </c>
      <c r="C70" s="74"/>
      <c r="D70" s="13">
        <v>24</v>
      </c>
      <c r="E70" s="75">
        <f t="shared" si="4"/>
        <v>3.2064985036340317E-4</v>
      </c>
      <c r="H70"/>
      <c r="I70"/>
    </row>
    <row r="71" spans="2:9" ht="15">
      <c r="B71" s="29" t="s">
        <v>72</v>
      </c>
      <c r="C71" s="74"/>
      <c r="D71" s="13">
        <v>83</v>
      </c>
      <c r="E71" s="75">
        <f t="shared" si="4"/>
        <v>1.1089140658401026E-3</v>
      </c>
      <c r="H71"/>
      <c r="I71"/>
    </row>
    <row r="72" spans="2:9" ht="15">
      <c r="B72" s="29" t="s">
        <v>73</v>
      </c>
      <c r="C72" s="74"/>
      <c r="D72" s="13">
        <v>36847</v>
      </c>
      <c r="E72" s="75">
        <f t="shared" si="4"/>
        <v>0.49229104318084649</v>
      </c>
      <c r="H72"/>
      <c r="I72"/>
    </row>
    <row r="73" spans="2:9" ht="15">
      <c r="B73" s="29" t="s">
        <v>74</v>
      </c>
      <c r="C73" s="74"/>
      <c r="D73" s="13">
        <v>1451</v>
      </c>
      <c r="E73" s="75">
        <f t="shared" si="4"/>
        <v>1.9385955536554082E-2</v>
      </c>
      <c r="H73"/>
      <c r="I73"/>
    </row>
    <row r="74" spans="2:9" ht="15">
      <c r="B74" s="29" t="s">
        <v>75</v>
      </c>
      <c r="C74" s="74"/>
      <c r="D74" s="13">
        <v>271</v>
      </c>
      <c r="E74" s="75">
        <f t="shared" si="4"/>
        <v>3.6206712270200939E-3</v>
      </c>
      <c r="H74"/>
      <c r="I74"/>
    </row>
    <row r="75" spans="2:9" ht="15">
      <c r="B75" s="29" t="s">
        <v>76</v>
      </c>
      <c r="C75" s="74"/>
      <c r="D75" s="13">
        <v>1545</v>
      </c>
      <c r="E75" s="75">
        <f t="shared" si="4"/>
        <v>2.0641834117144077E-2</v>
      </c>
      <c r="H75"/>
      <c r="I75"/>
    </row>
    <row r="76" spans="2:9" ht="15">
      <c r="B76" s="29" t="s">
        <v>77</v>
      </c>
      <c r="C76" s="74"/>
      <c r="D76" s="13">
        <v>2367</v>
      </c>
      <c r="E76" s="75">
        <f t="shared" si="4"/>
        <v>3.1624091492090639E-2</v>
      </c>
      <c r="H76"/>
      <c r="I76"/>
    </row>
    <row r="77" spans="2:9" ht="15">
      <c r="B77" s="30" t="s">
        <v>78</v>
      </c>
      <c r="C77" s="72"/>
      <c r="D77" s="73">
        <v>74848</v>
      </c>
      <c r="E77" s="31">
        <f t="shared" si="4"/>
        <v>1</v>
      </c>
      <c r="H77"/>
      <c r="I77"/>
    </row>
    <row r="78" spans="2:9" ht="15">
      <c r="H78"/>
      <c r="I78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58"/>
  <sheetViews>
    <sheetView workbookViewId="0">
      <selection activeCell="E51" activeCellId="6" sqref="E9 E16 E23 E30 E37 E44 E51"/>
    </sheetView>
  </sheetViews>
  <sheetFormatPr baseColWidth="10" defaultColWidth="9.140625" defaultRowHeight="15"/>
  <cols>
    <col min="8" max="8" width="25.140625" bestFit="1" customWidth="1"/>
    <col min="9" max="9" width="12.28515625" bestFit="1" customWidth="1"/>
  </cols>
  <sheetData>
    <row r="2" spans="4:13">
      <c r="D2" t="s">
        <v>94</v>
      </c>
      <c r="E2" t="s">
        <v>95</v>
      </c>
    </row>
    <row r="3" spans="4:13">
      <c r="D3" s="4" t="s">
        <v>56</v>
      </c>
      <c r="E3" s="5">
        <v>37337</v>
      </c>
      <c r="H3" s="8" t="s">
        <v>96</v>
      </c>
      <c r="I3" t="s">
        <v>97</v>
      </c>
    </row>
    <row r="4" spans="4:13">
      <c r="D4" s="4" t="s">
        <v>60</v>
      </c>
      <c r="E4" s="5">
        <v>13306</v>
      </c>
      <c r="H4" s="9" t="s">
        <v>50</v>
      </c>
      <c r="I4">
        <v>13664</v>
      </c>
    </row>
    <row r="5" spans="4:13">
      <c r="D5" s="4" t="s">
        <v>61</v>
      </c>
      <c r="E5" s="5">
        <v>5904</v>
      </c>
      <c r="H5" s="9" t="s">
        <v>56</v>
      </c>
      <c r="I5">
        <v>179952</v>
      </c>
      <c r="K5" s="9" t="s">
        <v>56</v>
      </c>
      <c r="L5" s="9"/>
      <c r="M5">
        <v>179952</v>
      </c>
    </row>
    <row r="6" spans="4:13">
      <c r="D6" s="4" t="s">
        <v>50</v>
      </c>
      <c r="E6" s="5">
        <v>1746</v>
      </c>
      <c r="H6" s="9" t="s">
        <v>60</v>
      </c>
      <c r="I6">
        <v>73576</v>
      </c>
      <c r="K6" s="9" t="s">
        <v>60</v>
      </c>
      <c r="L6" s="9"/>
      <c r="M6">
        <v>73576</v>
      </c>
    </row>
    <row r="7" spans="4:13">
      <c r="D7" s="4" t="s">
        <v>64</v>
      </c>
      <c r="E7" s="5">
        <v>910</v>
      </c>
      <c r="H7" s="9" t="s">
        <v>61</v>
      </c>
      <c r="I7">
        <v>28877</v>
      </c>
      <c r="K7" s="9" t="s">
        <v>61</v>
      </c>
      <c r="L7" s="9"/>
      <c r="M7">
        <v>28877</v>
      </c>
    </row>
    <row r="8" spans="4:13">
      <c r="D8" s="4" t="s">
        <v>67</v>
      </c>
      <c r="E8" s="5">
        <v>480</v>
      </c>
      <c r="H8" s="9" t="s">
        <v>64</v>
      </c>
      <c r="I8">
        <v>6279</v>
      </c>
      <c r="K8" s="9" t="s">
        <v>50</v>
      </c>
      <c r="L8" s="9"/>
      <c r="M8">
        <v>13664</v>
      </c>
    </row>
    <row r="9" spans="4:13">
      <c r="D9" s="4" t="s">
        <v>68</v>
      </c>
      <c r="E9" s="5">
        <v>230775</v>
      </c>
      <c r="H9" s="9" t="s">
        <v>68</v>
      </c>
      <c r="I9">
        <v>1181558</v>
      </c>
      <c r="K9" s="9" t="s">
        <v>64</v>
      </c>
      <c r="L9" s="9"/>
      <c r="M9">
        <v>6279</v>
      </c>
    </row>
    <row r="10" spans="4:13">
      <c r="D10" s="4" t="s">
        <v>56</v>
      </c>
      <c r="E10" s="6">
        <v>10502</v>
      </c>
      <c r="H10" s="9" t="s">
        <v>67</v>
      </c>
      <c r="I10">
        <v>1330</v>
      </c>
      <c r="K10" s="9" t="s">
        <v>67</v>
      </c>
      <c r="L10" s="9"/>
      <c r="M10">
        <v>1330</v>
      </c>
    </row>
    <row r="11" spans="4:13">
      <c r="D11" s="4" t="s">
        <v>60</v>
      </c>
      <c r="E11" s="6">
        <v>4970</v>
      </c>
      <c r="H11" s="9" t="s">
        <v>98</v>
      </c>
      <c r="I11">
        <v>1485236</v>
      </c>
      <c r="K11" s="9" t="s">
        <v>68</v>
      </c>
      <c r="L11" s="9"/>
      <c r="M11">
        <v>1181558</v>
      </c>
    </row>
    <row r="12" spans="4:13">
      <c r="D12" s="4" t="s">
        <v>61</v>
      </c>
      <c r="E12" s="6">
        <v>2006</v>
      </c>
      <c r="K12" s="10" t="s">
        <v>98</v>
      </c>
      <c r="L12" s="10"/>
      <c r="M12" s="11">
        <v>1485236</v>
      </c>
    </row>
    <row r="13" spans="4:13">
      <c r="D13" s="4" t="s">
        <v>64</v>
      </c>
      <c r="E13" s="6">
        <v>1547</v>
      </c>
    </row>
    <row r="14" spans="4:13">
      <c r="D14" s="4" t="s">
        <v>50</v>
      </c>
      <c r="E14" s="6">
        <v>1284</v>
      </c>
    </row>
    <row r="15" spans="4:13">
      <c r="D15" s="4" t="s">
        <v>67</v>
      </c>
      <c r="E15" s="6">
        <v>60</v>
      </c>
    </row>
    <row r="16" spans="4:13">
      <c r="D16" s="4" t="s">
        <v>68</v>
      </c>
      <c r="E16" s="6">
        <v>78119</v>
      </c>
    </row>
    <row r="17" spans="4:5">
      <c r="D17" s="7" t="s">
        <v>56</v>
      </c>
      <c r="E17" s="6">
        <v>15704</v>
      </c>
    </row>
    <row r="18" spans="4:5">
      <c r="D18" s="7" t="s">
        <v>60</v>
      </c>
      <c r="E18" s="6">
        <v>6794</v>
      </c>
    </row>
    <row r="19" spans="4:5">
      <c r="D19" s="7" t="s">
        <v>61</v>
      </c>
      <c r="E19" s="6">
        <v>2641</v>
      </c>
    </row>
    <row r="20" spans="4:5">
      <c r="D20" s="7" t="s">
        <v>50</v>
      </c>
      <c r="E20" s="6">
        <v>1108</v>
      </c>
    </row>
    <row r="21" spans="4:5">
      <c r="D21" s="7" t="s">
        <v>64</v>
      </c>
      <c r="E21" s="6">
        <v>598</v>
      </c>
    </row>
    <row r="22" spans="4:5">
      <c r="D22" s="7" t="s">
        <v>67</v>
      </c>
      <c r="E22" s="6">
        <v>156</v>
      </c>
    </row>
    <row r="23" spans="4:5">
      <c r="D23" s="7" t="s">
        <v>68</v>
      </c>
      <c r="E23" s="6">
        <v>117757</v>
      </c>
    </row>
    <row r="24" spans="4:5">
      <c r="D24" s="7" t="s">
        <v>56</v>
      </c>
      <c r="E24" s="6">
        <v>5889</v>
      </c>
    </row>
    <row r="25" spans="4:5">
      <c r="D25" s="7" t="s">
        <v>60</v>
      </c>
      <c r="E25" s="6">
        <v>3039</v>
      </c>
    </row>
    <row r="26" spans="4:5">
      <c r="D26" s="7" t="s">
        <v>50</v>
      </c>
      <c r="E26" s="6">
        <v>1531</v>
      </c>
    </row>
    <row r="27" spans="4:5">
      <c r="D27" s="7" t="s">
        <v>61</v>
      </c>
      <c r="E27" s="6">
        <v>952</v>
      </c>
    </row>
    <row r="28" spans="4:5">
      <c r="D28" s="7" t="s">
        <v>64</v>
      </c>
      <c r="E28" s="6">
        <v>404</v>
      </c>
    </row>
    <row r="29" spans="4:5">
      <c r="D29" s="7" t="s">
        <v>67</v>
      </c>
      <c r="E29" s="6">
        <v>63</v>
      </c>
    </row>
    <row r="30" spans="4:5">
      <c r="D30" s="7" t="s">
        <v>68</v>
      </c>
      <c r="E30" s="6">
        <v>64110</v>
      </c>
    </row>
    <row r="31" spans="4:5">
      <c r="D31" s="7" t="s">
        <v>56</v>
      </c>
      <c r="E31" s="6">
        <v>20149</v>
      </c>
    </row>
    <row r="32" spans="4:5">
      <c r="D32" s="7" t="s">
        <v>60</v>
      </c>
      <c r="E32" s="6">
        <v>9565</v>
      </c>
    </row>
    <row r="33" spans="4:5">
      <c r="D33" s="7" t="s">
        <v>61</v>
      </c>
      <c r="E33" s="6">
        <v>3838</v>
      </c>
    </row>
    <row r="34" spans="4:5">
      <c r="D34" s="7" t="s">
        <v>50</v>
      </c>
      <c r="E34" s="6">
        <v>1912</v>
      </c>
    </row>
    <row r="35" spans="4:5">
      <c r="D35" s="7" t="s">
        <v>64</v>
      </c>
      <c r="E35" s="6">
        <v>340</v>
      </c>
    </row>
    <row r="36" spans="4:5">
      <c r="D36" s="7" t="s">
        <v>67</v>
      </c>
      <c r="E36" s="6">
        <v>77</v>
      </c>
    </row>
    <row r="37" spans="4:5">
      <c r="D37" s="7" t="s">
        <v>68</v>
      </c>
      <c r="E37" s="6">
        <v>141499</v>
      </c>
    </row>
    <row r="38" spans="4:5">
      <c r="D38" s="7" t="s">
        <v>56</v>
      </c>
      <c r="E38" s="6">
        <v>35769</v>
      </c>
    </row>
    <row r="39" spans="4:5">
      <c r="D39" s="7" t="s">
        <v>60</v>
      </c>
      <c r="E39" s="6">
        <v>11737</v>
      </c>
    </row>
    <row r="40" spans="4:5">
      <c r="D40" s="7" t="s">
        <v>61</v>
      </c>
      <c r="E40" s="6">
        <v>4345</v>
      </c>
    </row>
    <row r="41" spans="4:5">
      <c r="D41" s="7" t="s">
        <v>64</v>
      </c>
      <c r="E41" s="6">
        <v>1432</v>
      </c>
    </row>
    <row r="42" spans="4:5">
      <c r="D42" s="7" t="s">
        <v>50</v>
      </c>
      <c r="E42" s="6">
        <v>1414</v>
      </c>
    </row>
    <row r="43" spans="4:5">
      <c r="D43" s="7" t="s">
        <v>67</v>
      </c>
      <c r="E43" s="6">
        <v>278</v>
      </c>
    </row>
    <row r="44" spans="4:5">
      <c r="D44" s="7" t="s">
        <v>68</v>
      </c>
      <c r="E44" s="6">
        <v>211295</v>
      </c>
    </row>
    <row r="45" spans="4:5">
      <c r="D45" s="4" t="s">
        <v>56</v>
      </c>
      <c r="E45" s="6">
        <v>47442</v>
      </c>
    </row>
    <row r="46" spans="4:5">
      <c r="D46" s="4" t="s">
        <v>60</v>
      </c>
      <c r="E46" s="6">
        <v>21394</v>
      </c>
    </row>
    <row r="47" spans="4:5">
      <c r="D47" s="4" t="s">
        <v>61</v>
      </c>
      <c r="E47" s="6">
        <v>8026</v>
      </c>
    </row>
    <row r="48" spans="4:5">
      <c r="D48" s="4" t="s">
        <v>50</v>
      </c>
      <c r="E48" s="6">
        <v>3753</v>
      </c>
    </row>
    <row r="49" spans="4:5">
      <c r="D49" s="4" t="s">
        <v>64</v>
      </c>
      <c r="E49" s="6">
        <v>823</v>
      </c>
    </row>
    <row r="50" spans="4:5">
      <c r="D50" s="4" t="s">
        <v>67</v>
      </c>
      <c r="E50" s="6">
        <v>169</v>
      </c>
    </row>
    <row r="51" spans="4:5">
      <c r="D51" s="4" t="s">
        <v>68</v>
      </c>
      <c r="E51" s="6">
        <v>281072</v>
      </c>
    </row>
    <row r="52" spans="4:5">
      <c r="D52" s="7" t="s">
        <v>56</v>
      </c>
      <c r="E52" s="6">
        <v>7160</v>
      </c>
    </row>
    <row r="53" spans="4:5">
      <c r="D53" s="7" t="s">
        <v>60</v>
      </c>
      <c r="E53" s="6">
        <v>2771</v>
      </c>
    </row>
    <row r="54" spans="4:5">
      <c r="D54" s="7" t="s">
        <v>61</v>
      </c>
      <c r="E54" s="6">
        <v>1165</v>
      </c>
    </row>
    <row r="55" spans="4:5">
      <c r="D55" s="7" t="s">
        <v>50</v>
      </c>
      <c r="E55" s="6">
        <v>916</v>
      </c>
    </row>
    <row r="56" spans="4:5">
      <c r="D56" s="7" t="s">
        <v>64</v>
      </c>
      <c r="E56" s="6">
        <v>225</v>
      </c>
    </row>
    <row r="57" spans="4:5">
      <c r="D57" s="7" t="s">
        <v>67</v>
      </c>
      <c r="E57" s="6">
        <v>47</v>
      </c>
    </row>
    <row r="58" spans="4:5">
      <c r="D58" s="7" t="s">
        <v>68</v>
      </c>
      <c r="E58" s="6">
        <v>56931</v>
      </c>
    </row>
  </sheetData>
  <sortState ref="K4:M10">
    <sortCondition descending="1" ref="M4:M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1"/>
  <sheetViews>
    <sheetView showGridLines="0" tabSelected="1" zoomScale="145" zoomScaleNormal="145" workbookViewId="0">
      <selection activeCell="J4" sqref="J4:P4"/>
    </sheetView>
  </sheetViews>
  <sheetFormatPr baseColWidth="10" defaultColWidth="8.85546875" defaultRowHeight="12.75"/>
  <cols>
    <col min="1" max="1" width="10.7109375" style="1" customWidth="1"/>
    <col min="2" max="2" width="14.5703125" style="1" customWidth="1"/>
    <col min="3" max="3" width="22.42578125" style="1" customWidth="1"/>
    <col min="4" max="4" width="12.7109375" style="1" bestFit="1" customWidth="1"/>
    <col min="5" max="26" width="10.7109375" style="1" customWidth="1"/>
    <col min="27" max="16384" width="8.85546875" style="1"/>
  </cols>
  <sheetData>
    <row r="1" spans="2:16" ht="14.45" customHeight="1">
      <c r="B1" s="95" t="s">
        <v>13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4" spans="2:16">
      <c r="B4" s="60" t="s">
        <v>14</v>
      </c>
      <c r="C4" s="60"/>
      <c r="D4" s="60"/>
      <c r="E4" s="60"/>
      <c r="F4" s="60"/>
      <c r="G4" s="60"/>
      <c r="J4" s="98" t="s">
        <v>15</v>
      </c>
      <c r="K4" s="98"/>
      <c r="L4" s="98"/>
      <c r="M4" s="98"/>
      <c r="N4" s="98"/>
      <c r="O4" s="98"/>
      <c r="P4" s="98"/>
    </row>
    <row r="5" spans="2:16">
      <c r="J5" s="101" t="s">
        <v>16</v>
      </c>
      <c r="K5" s="101"/>
      <c r="L5" s="101"/>
      <c r="M5" s="101"/>
      <c r="N5" s="101"/>
      <c r="O5" s="101"/>
      <c r="P5" s="101"/>
    </row>
    <row r="6" spans="2:16">
      <c r="B6" s="95" t="s">
        <v>17</v>
      </c>
      <c r="C6" s="95"/>
      <c r="D6" s="95"/>
      <c r="E6" s="95"/>
      <c r="F6" s="95"/>
      <c r="G6" s="95"/>
    </row>
    <row r="7" spans="2:16">
      <c r="B7" s="94" t="s">
        <v>18</v>
      </c>
      <c r="C7" s="94"/>
      <c r="D7" s="94"/>
      <c r="E7" s="94"/>
      <c r="F7" s="94"/>
      <c r="G7" s="94"/>
    </row>
    <row r="8" spans="2:16">
      <c r="B8" s="96" t="s">
        <v>19</v>
      </c>
      <c r="C8" s="97"/>
      <c r="D8" s="97"/>
      <c r="E8" s="21">
        <v>2021</v>
      </c>
      <c r="F8" s="21">
        <v>2022</v>
      </c>
      <c r="G8" s="21" t="s">
        <v>20</v>
      </c>
    </row>
    <row r="9" spans="2:16" s="2" customFormat="1">
      <c r="B9" s="32" t="s">
        <v>21</v>
      </c>
      <c r="C9" s="33"/>
      <c r="D9" s="34"/>
      <c r="E9" s="35">
        <f>(Áncash!E7+Apurímac!E7+Ayacucho!E7+Huancavelica!E7+Huánuco!E7+Ica!E7+Junín!E7+Pasco!E7)/1000</f>
        <v>3005.7577783199999</v>
      </c>
      <c r="F9" s="35">
        <f>(Áncash!F7+Apurímac!F7+Ayacucho!F7+Huancavelica!F7+Huánuco!F7+Ica!F7+Junín!F7+Pasco!F7)/1000</f>
        <v>3287.6600979299992</v>
      </c>
      <c r="G9" s="36">
        <f>+F9/E9-1</f>
        <v>9.3787437445329358E-2</v>
      </c>
      <c r="J9" s="1"/>
      <c r="K9" s="1"/>
      <c r="L9" s="1"/>
      <c r="M9" s="1"/>
      <c r="N9" s="1"/>
      <c r="O9" s="1"/>
      <c r="P9" s="1"/>
    </row>
    <row r="10" spans="2:16">
      <c r="B10" s="37" t="s">
        <v>22</v>
      </c>
      <c r="C10" s="38"/>
      <c r="D10" s="39"/>
      <c r="E10" s="40">
        <f>(Áncash!E8+Apurímac!E8+Ayacucho!E8+Huancavelica!E8+Huánuco!E8+Ica!E8+Junín!E8+Pasco!E8)/1000</f>
        <v>1543.59294155</v>
      </c>
      <c r="F10" s="40">
        <f>(Áncash!F8+Apurímac!F8+Ayacucho!F8+Huancavelica!F8+Huánuco!F8+Ica!F8+Junín!F8+Pasco!F8)/1000</f>
        <v>1748.9110726299998</v>
      </c>
      <c r="G10" s="41">
        <f t="shared" ref="G10:G24" si="0">+F10/E10-1</f>
        <v>0.13301313160568706</v>
      </c>
      <c r="H10" s="55">
        <f>+F10-E10</f>
        <v>205.31813107999983</v>
      </c>
    </row>
    <row r="11" spans="2:16">
      <c r="B11" s="20" t="s">
        <v>23</v>
      </c>
      <c r="C11" s="18"/>
      <c r="D11" s="19"/>
      <c r="E11" s="13">
        <f>(Áncash!E9+Apurímac!E9+Ayacucho!E9+Huancavelica!E9+Huánuco!E9+Ica!E9+Junín!E9+Pasco!E9)/1000</f>
        <v>39.860875990000004</v>
      </c>
      <c r="F11" s="13">
        <f>(Áncash!F9+Apurímac!F9+Ayacucho!F9+Huancavelica!F9+Huánuco!F9+Ica!F9+Junín!F9+Pasco!F9)/1000</f>
        <v>45.04994477999999</v>
      </c>
      <c r="G11" s="23">
        <f t="shared" si="0"/>
        <v>0.1301794970913781</v>
      </c>
      <c r="H11" s="55">
        <f t="shared" ref="H11:H24" si="1">+F11-E11</f>
        <v>5.1890687899999861</v>
      </c>
    </row>
    <row r="12" spans="2:16">
      <c r="B12" s="20" t="s">
        <v>24</v>
      </c>
      <c r="C12" s="18"/>
      <c r="D12" s="19"/>
      <c r="E12" s="13">
        <f>(Áncash!E10+Apurímac!E10+Ayacucho!E10+Huancavelica!E10+Huánuco!E10+Ica!E10+Junín!E10+Pasco!E10)/1000</f>
        <v>75.828851790000002</v>
      </c>
      <c r="F12" s="13">
        <f>(Áncash!F10+Apurímac!F10+Ayacucho!F10+Huancavelica!F10+Huánuco!F10+Ica!F10+Junín!F10+Pasco!F10)/1000</f>
        <v>79.952375610000004</v>
      </c>
      <c r="G12" s="23">
        <f t="shared" si="0"/>
        <v>5.4379351957216215E-2</v>
      </c>
      <c r="H12" s="55">
        <f t="shared" si="1"/>
        <v>4.1235238200000026</v>
      </c>
    </row>
    <row r="13" spans="2:16">
      <c r="B13" s="20" t="s">
        <v>25</v>
      </c>
      <c r="C13" s="18"/>
      <c r="D13" s="19"/>
      <c r="E13" s="13">
        <f>(Áncash!E11+Apurímac!E11+Ayacucho!E11+Huancavelica!E11+Huánuco!E11+Ica!E11+Junín!E11+Pasco!E11)/1000</f>
        <v>578.16616749000002</v>
      </c>
      <c r="F13" s="13">
        <f>(Áncash!F11+Apurímac!F11+Ayacucho!F11+Huancavelica!F11+Huánuco!F11+Ica!F11+Junín!F11+Pasco!F11)/1000</f>
        <v>659.93619286000012</v>
      </c>
      <c r="G13" s="23">
        <f t="shared" si="0"/>
        <v>0.14142997284844472</v>
      </c>
      <c r="H13" s="55">
        <f t="shared" si="1"/>
        <v>81.770025370000099</v>
      </c>
      <c r="I13" s="58">
        <f>+F18/F17</f>
        <v>0.98587045182857125</v>
      </c>
    </row>
    <row r="14" spans="2:16">
      <c r="B14" s="20" t="s">
        <v>26</v>
      </c>
      <c r="C14" s="18"/>
      <c r="D14" s="19"/>
      <c r="E14" s="13">
        <f>(Áncash!E12+Apurímac!E12+Ayacucho!E12+Huancavelica!E12+Huánuco!E12+Ica!E12+Junín!E12+Pasco!E12)/1000</f>
        <v>60.030966490000004</v>
      </c>
      <c r="F14" s="13">
        <f>(Áncash!F12+Apurímac!F12+Ayacucho!F12+Huancavelica!F12+Huánuco!F12+Ica!F12+Junín!F12+Pasco!F12)/1000</f>
        <v>82.044752270000004</v>
      </c>
      <c r="G14" s="23">
        <f t="shared" si="0"/>
        <v>0.36670716910191792</v>
      </c>
      <c r="H14" s="55">
        <f t="shared" si="1"/>
        <v>22.013785779999999</v>
      </c>
    </row>
    <row r="15" spans="2:16">
      <c r="B15" s="20" t="s">
        <v>27</v>
      </c>
      <c r="C15" s="18"/>
      <c r="D15" s="19"/>
      <c r="E15" s="13">
        <f>(Áncash!E13+Apurímac!E13+Ayacucho!E13+Huancavelica!E13+Huánuco!E13+Ica!E13+Junín!E13+Pasco!E13)/1000</f>
        <v>304.19958389999999</v>
      </c>
      <c r="F15" s="13">
        <f>(Áncash!F13+Apurímac!F13+Ayacucho!F13+Huancavelica!F13+Huánuco!F13+Ica!F13+Junín!F13+Pasco!F13)/1000</f>
        <v>328.90447768999996</v>
      </c>
      <c r="G15" s="23">
        <f t="shared" si="0"/>
        <v>8.1212779693088821E-2</v>
      </c>
      <c r="H15" s="55">
        <f t="shared" si="1"/>
        <v>24.704893789999971</v>
      </c>
    </row>
    <row r="16" spans="2:16">
      <c r="B16" s="20" t="s">
        <v>28</v>
      </c>
      <c r="C16" s="18"/>
      <c r="D16" s="19"/>
      <c r="E16" s="13">
        <f>(Áncash!E14+Apurímac!E14+Ayacucho!E14+Huancavelica!E14+Huánuco!E14+Ica!E14+Junín!E14+Pasco!E14)/1000</f>
        <v>204.98521059999999</v>
      </c>
      <c r="F16" s="13">
        <f>(Áncash!F14+Apurímac!F14+Ayacucho!F14+Huancavelica!F14+Huánuco!F14+Ica!F14+Junín!F14+Pasco!F14)/1000</f>
        <v>239.16136173999999</v>
      </c>
      <c r="G16" s="23">
        <f t="shared" si="0"/>
        <v>0.16672496049819907</v>
      </c>
      <c r="H16" s="55">
        <f t="shared" si="1"/>
        <v>34.176151140000002</v>
      </c>
    </row>
    <row r="17" spans="2:16">
      <c r="B17" s="42" t="s">
        <v>29</v>
      </c>
      <c r="C17" s="38"/>
      <c r="D17" s="39"/>
      <c r="E17" s="40">
        <f>(Áncash!E15+Apurímac!E15+Ayacucho!E15+Huancavelica!E15+Huánuco!E15+Ica!E15+Junín!E15+Pasco!E15)/1000</f>
        <v>1082.0474360699998</v>
      </c>
      <c r="F17" s="40">
        <f>(Áncash!F15+Apurímac!F15+Ayacucho!F15+Huancavelica!F15+Huánuco!F15+Ica!F15+Junín!F15+Pasco!F15)/1000</f>
        <v>1096.0566093199998</v>
      </c>
      <c r="G17" s="41">
        <f t="shared" si="0"/>
        <v>1.2946912291462276E-2</v>
      </c>
      <c r="H17" s="55">
        <f t="shared" si="1"/>
        <v>14.009173250000003</v>
      </c>
    </row>
    <row r="18" spans="2:16">
      <c r="B18" s="20" t="s">
        <v>30</v>
      </c>
      <c r="C18" s="18"/>
      <c r="D18" s="19"/>
      <c r="E18" s="13">
        <f>(Áncash!E16+Apurímac!E16+Ayacucho!E16+Huancavelica!E16+Huánuco!E16+Ica!E16+Junín!E16+Pasco!E16)/1000</f>
        <v>1066.82827488</v>
      </c>
      <c r="F18" s="13">
        <f>(Áncash!F16+Apurímac!F16+Ayacucho!F16+Huancavelica!F16+Huánuco!F16+Ica!F16+Junín!F16+Pasco!F16)/1000</f>
        <v>1080.56982466</v>
      </c>
      <c r="G18" s="23">
        <f t="shared" si="0"/>
        <v>1.2880751385733191E-2</v>
      </c>
      <c r="H18" s="55">
        <f t="shared" si="1"/>
        <v>13.741549780000014</v>
      </c>
    </row>
    <row r="19" spans="2:16">
      <c r="B19" s="20" t="s">
        <v>31</v>
      </c>
      <c r="C19" s="18"/>
      <c r="D19" s="19"/>
      <c r="E19" s="13">
        <f>(Áncash!E17+Apurímac!E17+Ayacucho!E17+Huancavelica!E17+Huánuco!E17+Ica!E17+Junín!E17+Pasco!E17)/1000</f>
        <v>14.899875889999999</v>
      </c>
      <c r="F19" s="13">
        <f>(Áncash!F17+Apurímac!F17+Ayacucho!F17+Huancavelica!F17+Huánuco!F17+Ica!F17+Junín!F17+Pasco!F17)/1000</f>
        <v>15.197191700000001</v>
      </c>
      <c r="G19" s="23">
        <f t="shared" si="0"/>
        <v>1.9954247417560467E-2</v>
      </c>
      <c r="H19" s="55">
        <f t="shared" si="1"/>
        <v>0.2973158100000024</v>
      </c>
    </row>
    <row r="20" spans="2:16">
      <c r="B20" s="20" t="s">
        <v>32</v>
      </c>
      <c r="C20" s="18"/>
      <c r="D20" s="19"/>
      <c r="E20" s="13">
        <f>(Áncash!E18+Apurímac!E18+Ayacucho!E18+Huancavelica!E18+Huánuco!E18+Ica!E18+Junín!E18+Pasco!E18)/1000</f>
        <v>0</v>
      </c>
      <c r="F20" s="13">
        <f>(Áncash!F18+Apurímac!F18+Ayacucho!F18+Huancavelica!F18+Huánuco!F18+Ica!F18+Junín!F18+Pasco!F18)/1000</f>
        <v>0</v>
      </c>
      <c r="G20" s="23"/>
      <c r="H20" s="55">
        <f t="shared" si="1"/>
        <v>0</v>
      </c>
    </row>
    <row r="21" spans="2:16">
      <c r="B21" s="42" t="s">
        <v>33</v>
      </c>
      <c r="C21" s="38"/>
      <c r="D21" s="39"/>
      <c r="E21" s="40">
        <f>(Áncash!E19+Apurímac!E19+Ayacucho!E19+Huancavelica!E19+Huánuco!E19+Ica!E19+Junín!E19+Pasco!E19)/1000</f>
        <v>380.11740070000002</v>
      </c>
      <c r="F21" s="40">
        <f>(Áncash!F19+Apurímac!F19+Ayacucho!F19+Huancavelica!F19+Huánuco!F19+Ica!F19+Junín!F19+Pasco!F19)/1000</f>
        <v>442.69241598000002</v>
      </c>
      <c r="G21" s="41">
        <f t="shared" si="0"/>
        <v>0.16462023355091304</v>
      </c>
      <c r="H21" s="55">
        <f t="shared" si="1"/>
        <v>62.575015280000002</v>
      </c>
    </row>
    <row r="22" spans="2:16">
      <c r="B22" s="20" t="s">
        <v>34</v>
      </c>
      <c r="C22" s="18"/>
      <c r="D22" s="19"/>
      <c r="E22" s="13">
        <f>(Áncash!E20+Apurímac!E20+Ayacucho!E20+Huancavelica!E20+Huánuco!E20+Ica!E20+Junín!E20+Pasco!E20)/1000</f>
        <v>1.6725659999999998</v>
      </c>
      <c r="F22" s="13">
        <f>(Áncash!F20+Apurímac!F20+Ayacucho!F20+Huancavelica!F20+Huánuco!F20+Ica!F20+Junín!F20+Pasco!F20)/1000</f>
        <v>2.2103249999999997</v>
      </c>
      <c r="G22" s="23">
        <f t="shared" si="0"/>
        <v>0.32151735716258734</v>
      </c>
      <c r="H22" s="55">
        <f t="shared" si="1"/>
        <v>0.53775899999999988</v>
      </c>
    </row>
    <row r="23" spans="2:16">
      <c r="B23" s="20" t="s">
        <v>35</v>
      </c>
      <c r="C23" s="18"/>
      <c r="D23" s="19"/>
      <c r="E23" s="13">
        <f>(Áncash!E21+Apurímac!E21+Ayacucho!E21+Huancavelica!E21+Huánuco!E21+Ica!E21+Junín!E21+Pasco!E21)/1000</f>
        <v>109.83068935</v>
      </c>
      <c r="F23" s="13">
        <f>(Áncash!F21+Apurímac!F21+Ayacucho!F21+Huancavelica!F21+Huánuco!F21+Ica!F21+Junín!F21+Pasco!F21)/1000</f>
        <v>143.87565784</v>
      </c>
      <c r="G23" s="23">
        <f t="shared" si="0"/>
        <v>0.30997682607188337</v>
      </c>
      <c r="H23" s="55">
        <f t="shared" si="1"/>
        <v>34.044968490000002</v>
      </c>
      <c r="J23" s="100" t="s">
        <v>36</v>
      </c>
      <c r="K23" s="102"/>
      <c r="L23" s="102"/>
      <c r="M23" s="102"/>
      <c r="N23" s="102"/>
      <c r="O23" s="102"/>
      <c r="P23" s="102"/>
    </row>
    <row r="24" spans="2:16">
      <c r="B24" s="20" t="s">
        <v>37</v>
      </c>
      <c r="C24" s="18"/>
      <c r="D24" s="19"/>
      <c r="E24" s="13">
        <f>(Áncash!E22+Apurímac!E22+Ayacucho!E22+Huancavelica!E22+Huánuco!E22+Ica!E22+Junín!E22+Pasco!E22)/1000</f>
        <v>17.133653479999996</v>
      </c>
      <c r="F24" s="13">
        <f>(Áncash!F22+Apurímac!F22+Ayacucho!F22+Huancavelica!F22+Huánuco!F22+Ica!F22+Junín!F22+Pasco!F22)/1000</f>
        <v>18.011926440000003</v>
      </c>
      <c r="G24" s="23">
        <f t="shared" si="0"/>
        <v>5.1260109878211946E-2</v>
      </c>
      <c r="H24" s="55">
        <f t="shared" si="1"/>
        <v>0.87827296000000743</v>
      </c>
      <c r="J24" s="100" t="s">
        <v>38</v>
      </c>
      <c r="K24" s="102"/>
      <c r="L24" s="102"/>
      <c r="M24" s="102"/>
      <c r="N24" s="102"/>
      <c r="O24" s="102"/>
      <c r="P24" s="102"/>
    </row>
    <row r="25" spans="2:16">
      <c r="B25" s="3" t="s">
        <v>36</v>
      </c>
    </row>
    <row r="26" spans="2:16">
      <c r="B26" s="62" t="s">
        <v>38</v>
      </c>
      <c r="C26" s="63"/>
      <c r="D26" s="63"/>
      <c r="E26" s="63"/>
      <c r="F26" s="63"/>
      <c r="G26" s="63"/>
    </row>
    <row r="27" spans="2:16">
      <c r="J27" s="95" t="s">
        <v>39</v>
      </c>
      <c r="K27" s="95"/>
      <c r="L27" s="95"/>
      <c r="M27" s="95"/>
      <c r="N27" s="95"/>
      <c r="O27" s="95"/>
      <c r="P27" s="95"/>
    </row>
    <row r="28" spans="2:16">
      <c r="B28" s="60" t="s">
        <v>40</v>
      </c>
      <c r="C28" s="60"/>
      <c r="D28" s="60"/>
      <c r="E28" s="60"/>
      <c r="F28" s="60"/>
      <c r="G28" s="60"/>
      <c r="J28" s="103" t="s">
        <v>41</v>
      </c>
      <c r="K28" s="103"/>
      <c r="L28" s="103"/>
      <c r="M28" s="103"/>
      <c r="N28" s="103"/>
      <c r="O28" s="103"/>
      <c r="P28" s="103"/>
    </row>
    <row r="30" spans="2:16">
      <c r="B30" s="64" t="s">
        <v>19</v>
      </c>
      <c r="C30" s="65"/>
      <c r="D30" s="66"/>
      <c r="E30" s="21">
        <v>2021</v>
      </c>
      <c r="F30" s="21">
        <v>2022</v>
      </c>
      <c r="G30" s="21" t="s">
        <v>20</v>
      </c>
    </row>
    <row r="31" spans="2:16">
      <c r="B31" s="14" t="s">
        <v>21</v>
      </c>
      <c r="C31" s="15"/>
      <c r="D31" s="16"/>
      <c r="E31" s="12">
        <f>E9/$E$9</f>
        <v>1</v>
      </c>
      <c r="F31" s="12">
        <f>F9/$F$9</f>
        <v>1</v>
      </c>
      <c r="G31" s="25"/>
    </row>
    <row r="32" spans="2:16">
      <c r="B32" s="17" t="s">
        <v>22</v>
      </c>
      <c r="C32" s="18"/>
      <c r="D32" s="19"/>
      <c r="E32" s="12">
        <f t="shared" ref="E32:E46" si="2">E10/$E$9</f>
        <v>0.51354535374861654</v>
      </c>
      <c r="F32" s="12">
        <f>F10/$F$9</f>
        <v>0.53196225295040755</v>
      </c>
      <c r="G32" s="25">
        <f t="shared" ref="G32:G46" si="3">+(F32-E32)*100</f>
        <v>1.8416899201791015</v>
      </c>
    </row>
    <row r="33" spans="2:16">
      <c r="B33" s="20" t="s">
        <v>23</v>
      </c>
      <c r="C33" s="18"/>
      <c r="D33" s="19"/>
      <c r="E33" s="12">
        <f t="shared" si="2"/>
        <v>1.3261506392001864E-2</v>
      </c>
      <c r="F33" s="12">
        <f t="shared" ref="F33:F46" si="4">F11/$F$9</f>
        <v>1.3702737946773959E-2</v>
      </c>
      <c r="G33" s="25">
        <f t="shared" si="3"/>
        <v>4.4123155477209484E-2</v>
      </c>
    </row>
    <row r="34" spans="2:16">
      <c r="B34" s="20" t="s">
        <v>24</v>
      </c>
      <c r="C34" s="18"/>
      <c r="D34" s="19"/>
      <c r="E34" s="12">
        <f t="shared" si="2"/>
        <v>2.522786511173326E-2</v>
      </c>
      <c r="F34" s="12">
        <f t="shared" si="4"/>
        <v>2.4318929946663344E-2</v>
      </c>
      <c r="G34" s="25">
        <f t="shared" si="3"/>
        <v>-9.0893516506991567E-2</v>
      </c>
    </row>
    <row r="35" spans="2:16">
      <c r="B35" s="20" t="s">
        <v>25</v>
      </c>
      <c r="C35" s="18"/>
      <c r="D35" s="19"/>
      <c r="E35" s="12">
        <f t="shared" si="2"/>
        <v>0.19235288074781356</v>
      </c>
      <c r="F35" s="12">
        <f t="shared" si="4"/>
        <v>0.20073127184757147</v>
      </c>
      <c r="G35" s="25">
        <f t="shared" si="3"/>
        <v>0.83783910997579092</v>
      </c>
    </row>
    <row r="36" spans="2:16">
      <c r="B36" s="20" t="s">
        <v>26</v>
      </c>
      <c r="C36" s="18"/>
      <c r="D36" s="19"/>
      <c r="E36" s="12">
        <f t="shared" si="2"/>
        <v>1.9971990731586144E-2</v>
      </c>
      <c r="F36" s="12">
        <f t="shared" si="4"/>
        <v>2.4955363336269958E-2</v>
      </c>
      <c r="G36" s="25">
        <f t="shared" si="3"/>
        <v>0.49833726046838134</v>
      </c>
    </row>
    <row r="37" spans="2:16">
      <c r="B37" s="20" t="s">
        <v>27</v>
      </c>
      <c r="C37" s="18"/>
      <c r="D37" s="19"/>
      <c r="E37" s="12">
        <f t="shared" si="2"/>
        <v>0.1012056214556402</v>
      </c>
      <c r="F37" s="12">
        <f t="shared" si="4"/>
        <v>0.10004211746131762</v>
      </c>
      <c r="G37" s="25">
        <f t="shared" si="3"/>
        <v>-0.11635039943225789</v>
      </c>
    </row>
    <row r="38" spans="2:16">
      <c r="B38" s="20" t="s">
        <v>28</v>
      </c>
      <c r="C38" s="18"/>
      <c r="D38" s="19"/>
      <c r="E38" s="12">
        <f t="shared" si="2"/>
        <v>6.8197514809251139E-2</v>
      </c>
      <c r="F38" s="12">
        <f t="shared" si="4"/>
        <v>7.2745160575018855E-2</v>
      </c>
      <c r="G38" s="25">
        <f t="shared" si="3"/>
        <v>0.45476457657677161</v>
      </c>
    </row>
    <row r="39" spans="2:16">
      <c r="B39" s="14" t="s">
        <v>29</v>
      </c>
      <c r="C39" s="18"/>
      <c r="D39" s="19"/>
      <c r="E39" s="12">
        <f t="shared" si="2"/>
        <v>0.35999156148729511</v>
      </c>
      <c r="F39" s="12">
        <f t="shared" si="4"/>
        <v>0.33338501446974611</v>
      </c>
      <c r="G39" s="25">
        <f t="shared" si="3"/>
        <v>-2.6606547017548996</v>
      </c>
    </row>
    <row r="40" spans="2:16">
      <c r="B40" s="20" t="s">
        <v>30</v>
      </c>
      <c r="C40" s="18"/>
      <c r="D40" s="19"/>
      <c r="E40" s="12">
        <f t="shared" si="2"/>
        <v>0.35492822561247084</v>
      </c>
      <c r="F40" s="12">
        <f t="shared" si="4"/>
        <v>0.32867443484816339</v>
      </c>
      <c r="G40" s="25">
        <f t="shared" si="3"/>
        <v>-2.625379076430745</v>
      </c>
    </row>
    <row r="41" spans="2:16">
      <c r="B41" s="20" t="s">
        <v>31</v>
      </c>
      <c r="C41" s="18"/>
      <c r="D41" s="19"/>
      <c r="E41" s="12">
        <f t="shared" si="2"/>
        <v>4.9571113139821755E-3</v>
      </c>
      <c r="F41" s="12">
        <f t="shared" si="4"/>
        <v>4.6224947979167826E-3</v>
      </c>
      <c r="G41" s="25">
        <f t="shared" si="3"/>
        <v>-3.3461651606539293E-2</v>
      </c>
    </row>
    <row r="42" spans="2:16">
      <c r="B42" s="20" t="s">
        <v>32</v>
      </c>
      <c r="C42" s="18"/>
      <c r="D42" s="19"/>
      <c r="E42" s="12">
        <f t="shared" si="2"/>
        <v>0</v>
      </c>
      <c r="F42" s="12">
        <f t="shared" si="4"/>
        <v>0</v>
      </c>
      <c r="G42" s="25">
        <f t="shared" si="3"/>
        <v>0</v>
      </c>
    </row>
    <row r="43" spans="2:16">
      <c r="B43" s="14" t="s">
        <v>33</v>
      </c>
      <c r="C43" s="18"/>
      <c r="D43" s="19"/>
      <c r="E43" s="12">
        <f t="shared" si="2"/>
        <v>0.12646308476408835</v>
      </c>
      <c r="F43" s="12">
        <f t="shared" si="4"/>
        <v>0.13465273257984647</v>
      </c>
      <c r="G43" s="25">
        <f t="shared" si="3"/>
        <v>0.81896478157581221</v>
      </c>
    </row>
    <row r="44" spans="2:16">
      <c r="B44" s="20" t="s">
        <v>34</v>
      </c>
      <c r="C44" s="18"/>
      <c r="D44" s="19"/>
      <c r="E44" s="12">
        <f t="shared" si="2"/>
        <v>5.5645402036848181E-4</v>
      </c>
      <c r="F44" s="12">
        <f t="shared" si="4"/>
        <v>6.7230946453122713E-4</v>
      </c>
      <c r="G44" s="25">
        <f t="shared" si="3"/>
        <v>1.1585544416274532E-2</v>
      </c>
    </row>
    <row r="45" spans="2:16">
      <c r="B45" s="20" t="s">
        <v>35</v>
      </c>
      <c r="C45" s="18"/>
      <c r="D45" s="19"/>
      <c r="E45" s="12">
        <f t="shared" si="2"/>
        <v>3.6540099851754312E-2</v>
      </c>
      <c r="F45" s="12">
        <f t="shared" si="4"/>
        <v>4.3762327477401955E-2</v>
      </c>
      <c r="G45" s="25">
        <f t="shared" si="3"/>
        <v>0.72222276256476425</v>
      </c>
      <c r="J45" s="100" t="s">
        <v>36</v>
      </c>
      <c r="K45" s="102"/>
      <c r="L45" s="102"/>
      <c r="M45" s="102"/>
      <c r="N45" s="102"/>
      <c r="O45" s="102"/>
      <c r="P45" s="102"/>
    </row>
    <row r="46" spans="2:16">
      <c r="B46" s="20" t="s">
        <v>37</v>
      </c>
      <c r="C46" s="18"/>
      <c r="D46" s="19"/>
      <c r="E46" s="12">
        <f t="shared" si="2"/>
        <v>5.7002775152349312E-3</v>
      </c>
      <c r="F46" s="12">
        <f t="shared" si="4"/>
        <v>5.4786461810151258E-3</v>
      </c>
      <c r="G46" s="25">
        <f t="shared" si="3"/>
        <v>-2.2163133421980539E-2</v>
      </c>
      <c r="J46" s="100" t="s">
        <v>38</v>
      </c>
      <c r="K46" s="102"/>
      <c r="L46" s="102"/>
      <c r="M46" s="102"/>
      <c r="N46" s="102"/>
      <c r="O46" s="102"/>
      <c r="P46" s="102"/>
    </row>
    <row r="47" spans="2:16">
      <c r="B47" s="3" t="s">
        <v>36</v>
      </c>
    </row>
    <row r="48" spans="2:16">
      <c r="B48" s="62" t="s">
        <v>38</v>
      </c>
      <c r="C48" s="63"/>
      <c r="D48" s="63"/>
      <c r="E48" s="63"/>
      <c r="F48" s="63"/>
      <c r="G48" s="63"/>
    </row>
    <row r="50" spans="2:6">
      <c r="B50" s="60" t="s">
        <v>42</v>
      </c>
      <c r="C50" s="60"/>
      <c r="D50" s="60"/>
      <c r="E50" s="60"/>
    </row>
    <row r="52" spans="2:6" ht="14.45" customHeight="1">
      <c r="B52" s="44" t="s">
        <v>43</v>
      </c>
      <c r="C52" s="21">
        <v>2021</v>
      </c>
      <c r="D52" s="21">
        <v>2022</v>
      </c>
      <c r="E52" s="21" t="s">
        <v>20</v>
      </c>
    </row>
    <row r="53" spans="2:6">
      <c r="B53" s="45" t="s">
        <v>44</v>
      </c>
      <c r="C53" s="46">
        <f>+E9</f>
        <v>3005.7577783199999</v>
      </c>
      <c r="D53" s="46">
        <f>+F9</f>
        <v>3287.6600979299992</v>
      </c>
      <c r="E53" s="47">
        <f t="shared" ref="E53" si="5">+D53/C53-1</f>
        <v>9.3787437445329358E-2</v>
      </c>
    </row>
    <row r="54" spans="2:6">
      <c r="B54" s="43" t="s">
        <v>45</v>
      </c>
      <c r="C54" s="13">
        <f>+Áncash!E7/1000</f>
        <v>565.67747684999995</v>
      </c>
      <c r="D54" s="13">
        <f>+Áncash!F7/1000</f>
        <v>694.14235772999996</v>
      </c>
      <c r="E54" s="12">
        <f t="shared" ref="E54:E58" si="6">+D54/C54-1</f>
        <v>0.22709916186757573</v>
      </c>
      <c r="F54" s="58">
        <f>+D54/$D$53</f>
        <v>0.2111356822340153</v>
      </c>
    </row>
    <row r="55" spans="2:6">
      <c r="B55" s="43" t="s">
        <v>6</v>
      </c>
      <c r="C55" s="13">
        <f>+Apurímac!E7/1000</f>
        <v>172.01298948999994</v>
      </c>
      <c r="D55" s="13">
        <f>+Apurímac!F7/1000</f>
        <v>200.47717899999995</v>
      </c>
      <c r="E55" s="12">
        <f t="shared" si="6"/>
        <v>0.16547697702594011</v>
      </c>
      <c r="F55" s="58">
        <f t="shared" ref="F55:F61" si="7">+D55/$D$53</f>
        <v>6.0978681806621637E-2</v>
      </c>
    </row>
    <row r="56" spans="2:6">
      <c r="B56" s="43" t="s">
        <v>7</v>
      </c>
      <c r="C56" s="13">
        <f>+Ayacucho!E7/1000</f>
        <v>186.63934893999999</v>
      </c>
      <c r="D56" s="13">
        <f>+Ayacucho!F7/1000</f>
        <v>180.93473317000002</v>
      </c>
      <c r="E56" s="12">
        <f t="shared" si="6"/>
        <v>-3.0564914646342145E-2</v>
      </c>
      <c r="F56" s="58">
        <f t="shared" si="7"/>
        <v>5.5034501067772024E-2</v>
      </c>
    </row>
    <row r="57" spans="2:6">
      <c r="B57" s="43" t="s">
        <v>8</v>
      </c>
      <c r="C57" s="13">
        <f>+Huancavelica!E7/1000</f>
        <v>57.244408390000004</v>
      </c>
      <c r="D57" s="13">
        <f>+Huancavelica!F7/1000</f>
        <v>55.661669500000002</v>
      </c>
      <c r="E57" s="12">
        <f t="shared" si="6"/>
        <v>-2.764879460744829E-2</v>
      </c>
      <c r="F57" s="58">
        <f t="shared" si="7"/>
        <v>1.693048181442057E-2</v>
      </c>
    </row>
    <row r="58" spans="2:6">
      <c r="B58" s="43" t="s">
        <v>9</v>
      </c>
      <c r="C58" s="13">
        <f>+Huánuco!E7/1000</f>
        <v>155.23668066000002</v>
      </c>
      <c r="D58" s="13">
        <f>+Huánuco!F7/1000</f>
        <v>170.60317588000001</v>
      </c>
      <c r="E58" s="12">
        <f t="shared" si="6"/>
        <v>9.8987527655630236E-2</v>
      </c>
      <c r="F58" s="58">
        <f t="shared" si="7"/>
        <v>5.1891975082039792E-2</v>
      </c>
    </row>
    <row r="59" spans="2:6" s="82" customFormat="1">
      <c r="B59" s="43" t="s">
        <v>10</v>
      </c>
      <c r="C59" s="79">
        <f>+Ica!E7/1000</f>
        <v>1119.0053996999998</v>
      </c>
      <c r="D59" s="79">
        <f>+Ica!F7/1000</f>
        <v>1125.4185634800001</v>
      </c>
      <c r="E59" s="80">
        <f>+D59/C59-1</f>
        <v>5.731128537645791E-3</v>
      </c>
      <c r="F59" s="81">
        <f t="shared" si="7"/>
        <v>0.34231597244149248</v>
      </c>
    </row>
    <row r="60" spans="2:6" s="82" customFormat="1">
      <c r="B60" s="43" t="s">
        <v>11</v>
      </c>
      <c r="C60" s="79">
        <f>+Junín!E7/1000</f>
        <v>633.18965149999997</v>
      </c>
      <c r="D60" s="79">
        <f>+Junín!F7/1000</f>
        <v>719.5538108899998</v>
      </c>
      <c r="E60" s="80">
        <f t="shared" ref="E60" si="8">+D60/C60-1</f>
        <v>0.13639540568202069</v>
      </c>
      <c r="F60" s="81">
        <f t="shared" si="7"/>
        <v>0.21886502541520353</v>
      </c>
    </row>
    <row r="61" spans="2:6" s="82" customFormat="1">
      <c r="B61" s="43" t="s">
        <v>12</v>
      </c>
      <c r="C61" s="79">
        <f>+Pasco!E7/1000</f>
        <v>116.75182278999999</v>
      </c>
      <c r="D61" s="79">
        <f>+Pasco!F7/1000</f>
        <v>140.86860827999999</v>
      </c>
      <c r="E61" s="80">
        <f>+D61/C61-1</f>
        <v>0.20656453076007697</v>
      </c>
      <c r="F61" s="81">
        <f t="shared" si="7"/>
        <v>4.2847680138434846E-2</v>
      </c>
    </row>
    <row r="62" spans="2:6">
      <c r="B62" s="3" t="s">
        <v>36</v>
      </c>
    </row>
    <row r="63" spans="2:6">
      <c r="B63" s="62" t="s">
        <v>38</v>
      </c>
      <c r="C63" s="63"/>
      <c r="D63" s="63"/>
      <c r="E63" s="63"/>
    </row>
    <row r="65" spans="2:15">
      <c r="B65" s="60" t="s">
        <v>46</v>
      </c>
      <c r="C65" s="60"/>
      <c r="D65" s="60"/>
      <c r="E65" s="60"/>
    </row>
    <row r="67" spans="2:15">
      <c r="B67" s="27" t="s">
        <v>47</v>
      </c>
      <c r="C67" s="27"/>
      <c r="D67" s="27" t="s">
        <v>48</v>
      </c>
      <c r="E67" s="28" t="s">
        <v>49</v>
      </c>
    </row>
    <row r="68" spans="2:15">
      <c r="B68" s="30" t="s">
        <v>50</v>
      </c>
      <c r="C68" s="72"/>
      <c r="D68" s="73">
        <f>Áncash!D49+Apurímac!D49+Ayacucho!D49+Huancavelica!D49+Huánuco!D49+Ica!D49+Junín!D49+Pasco!D49</f>
        <v>16710</v>
      </c>
      <c r="E68" s="31">
        <f>D68/$D$96</f>
        <v>1.0491117395038599E-2</v>
      </c>
      <c r="I68" s="98" t="s">
        <v>51</v>
      </c>
      <c r="J68" s="98"/>
      <c r="K68" s="98"/>
      <c r="L68" s="98"/>
      <c r="M68" s="98"/>
      <c r="N68" s="98"/>
      <c r="O68" s="98"/>
    </row>
    <row r="69" spans="2:15">
      <c r="B69" s="29" t="s">
        <v>52</v>
      </c>
      <c r="C69" s="74"/>
      <c r="D69" s="13">
        <f>Áncash!D50+Apurímac!D50+Ayacucho!D50+Huancavelica!D50+Huánuco!D50+Ica!D50+Junín!D50+Pasco!D50</f>
        <v>13538</v>
      </c>
      <c r="E69" s="75">
        <f t="shared" ref="E69:E96" si="9">D69/$D$96</f>
        <v>8.4996258105345633E-3</v>
      </c>
      <c r="I69" s="103" t="s">
        <v>53</v>
      </c>
      <c r="J69" s="103"/>
      <c r="K69" s="103"/>
      <c r="L69" s="103"/>
      <c r="M69" s="103"/>
      <c r="N69" s="103"/>
      <c r="O69" s="103"/>
    </row>
    <row r="70" spans="2:15">
      <c r="B70" s="29" t="s">
        <v>54</v>
      </c>
      <c r="C70" s="74"/>
      <c r="D70" s="13">
        <f>Áncash!D51+Apurímac!D51+Ayacucho!D51+Huancavelica!D51+Huánuco!D51+Ica!D51+Junín!D51+Pasco!D51</f>
        <v>2149</v>
      </c>
      <c r="E70" s="75">
        <f t="shared" si="9"/>
        <v>1.3492167134612778E-3</v>
      </c>
    </row>
    <row r="71" spans="2:15">
      <c r="B71" s="29" t="s">
        <v>55</v>
      </c>
      <c r="C71" s="74"/>
      <c r="D71" s="13">
        <f>Áncash!D52+Apurímac!D52+Ayacucho!D52+Huancavelica!D52+Huánuco!D52+Ica!D52+Junín!D52+Pasco!D52</f>
        <v>1023</v>
      </c>
      <c r="E71" s="75">
        <f t="shared" si="9"/>
        <v>6.4227487104275807E-4</v>
      </c>
    </row>
    <row r="72" spans="2:15">
      <c r="B72" s="30" t="s">
        <v>56</v>
      </c>
      <c r="C72" s="72"/>
      <c r="D72" s="73">
        <f>Áncash!D53+Apurímac!D53+Ayacucho!D53+Huancavelica!D53+Huánuco!D53+Ica!D53+Junín!D53+Pasco!D53</f>
        <v>210067</v>
      </c>
      <c r="E72" s="31">
        <f t="shared" si="9"/>
        <v>0.13188734636885538</v>
      </c>
    </row>
    <row r="73" spans="2:15">
      <c r="B73" s="29" t="s">
        <v>57</v>
      </c>
      <c r="C73" s="74"/>
      <c r="D73" s="13">
        <f>Áncash!D54+Apurímac!D54+Ayacucho!D54+Huancavelica!D54+Huánuco!D54+Ica!D54+Junín!D54+Pasco!D54</f>
        <v>42686</v>
      </c>
      <c r="E73" s="75">
        <f t="shared" si="9"/>
        <v>2.6799750875201533E-2</v>
      </c>
    </row>
    <row r="74" spans="2:15">
      <c r="B74" s="29" t="s">
        <v>58</v>
      </c>
      <c r="C74" s="74"/>
      <c r="D74" s="13">
        <f>Áncash!D55+Apurímac!D55+Ayacucho!D55+Huancavelica!D55+Huánuco!D55+Ica!D55+Junín!D55+Pasco!D55</f>
        <v>149495</v>
      </c>
      <c r="E74" s="75">
        <f t="shared" si="9"/>
        <v>9.3858144522519171E-2</v>
      </c>
    </row>
    <row r="75" spans="2:15">
      <c r="B75" s="29" t="s">
        <v>59</v>
      </c>
      <c r="C75" s="74"/>
      <c r="D75" s="13">
        <f>Áncash!D56+Apurímac!D56+Ayacucho!D56+Huancavelica!D56+Huánuco!D56+Ica!D56+Junín!D56+Pasco!D56</f>
        <v>17886</v>
      </c>
      <c r="E75" s="75">
        <f t="shared" si="9"/>
        <v>1.1229450971134673E-2</v>
      </c>
    </row>
    <row r="76" spans="2:15">
      <c r="B76" s="30" t="s">
        <v>60</v>
      </c>
      <c r="C76" s="72"/>
      <c r="D76" s="73">
        <f>Áncash!D57+Apurímac!D57+Ayacucho!D57+Huancavelica!D57+Huánuco!D57+Ica!D57+Junín!D57+Pasco!D57</f>
        <v>84107</v>
      </c>
      <c r="E76" s="31">
        <f t="shared" si="9"/>
        <v>5.2805290888360952E-2</v>
      </c>
    </row>
    <row r="77" spans="2:15">
      <c r="B77" s="29" t="s">
        <v>60</v>
      </c>
      <c r="C77" s="74"/>
      <c r="D77" s="13">
        <f>Áncash!D58+Apurímac!D58+Ayacucho!D58+Huancavelica!D58+Huánuco!D58+Ica!D58+Junín!D58+Pasco!D58</f>
        <v>84107</v>
      </c>
      <c r="E77" s="75">
        <f t="shared" si="9"/>
        <v>5.2805290888360952E-2</v>
      </c>
    </row>
    <row r="78" spans="2:15">
      <c r="B78" s="30" t="s">
        <v>61</v>
      </c>
      <c r="C78" s="72"/>
      <c r="D78" s="73">
        <f>Áncash!D59+Apurímac!D59+Ayacucho!D59+Huancavelica!D59+Huánuco!D59+Ica!D59+Junín!D59+Pasco!D59</f>
        <v>35320</v>
      </c>
      <c r="E78" s="31">
        <f t="shared" si="9"/>
        <v>2.2175120669824258E-2</v>
      </c>
    </row>
    <row r="79" spans="2:15">
      <c r="B79" s="29" t="s">
        <v>62</v>
      </c>
      <c r="C79" s="74"/>
      <c r="D79" s="13">
        <f>Áncash!D60+Apurímac!D60+Ayacucho!D60+Huancavelica!D60+Huánuco!D60+Ica!D60+Junín!D60+Pasco!D60</f>
        <v>34664</v>
      </c>
      <c r="E79" s="75">
        <f t="shared" si="9"/>
        <v>2.1763261123974746E-2</v>
      </c>
    </row>
    <row r="80" spans="2:15">
      <c r="B80" s="29" t="s">
        <v>63</v>
      </c>
      <c r="C80" s="74"/>
      <c r="D80" s="13">
        <f>Áncash!D61+Apurímac!D61+Ayacucho!D61+Huancavelica!D61+Huánuco!D61+Ica!D61+Junín!D61+Pasco!D61</f>
        <v>656</v>
      </c>
      <c r="E80" s="75">
        <f t="shared" si="9"/>
        <v>4.1185954584951054E-4</v>
      </c>
    </row>
    <row r="81" spans="2:15">
      <c r="B81" s="30" t="s">
        <v>64</v>
      </c>
      <c r="C81" s="72"/>
      <c r="D81" s="73">
        <f>Áncash!D62+Apurímac!D62+Ayacucho!D62+Huancavelica!D62+Huánuco!D62+Ica!D62+Junín!D62+Pasco!D62</f>
        <v>6805</v>
      </c>
      <c r="E81" s="83">
        <f t="shared" si="9"/>
        <v>4.2724149535151206E-3</v>
      </c>
    </row>
    <row r="82" spans="2:15">
      <c r="B82" s="29" t="s">
        <v>65</v>
      </c>
      <c r="C82" s="74"/>
      <c r="D82" s="13">
        <f>Áncash!D63+Apurímac!D63+Ayacucho!D63+Huancavelica!D63+Huánuco!D63+Ica!D63+Junín!D63+Pasco!D63</f>
        <v>24</v>
      </c>
      <c r="E82" s="75">
        <f t="shared" si="9"/>
        <v>1.5068032165225995E-5</v>
      </c>
    </row>
    <row r="83" spans="2:15">
      <c r="B83" s="29" t="s">
        <v>66</v>
      </c>
      <c r="C83" s="74"/>
      <c r="D83" s="13">
        <f>Áncash!D64+Apurímac!D64+Ayacucho!D64+Huancavelica!D64+Huánuco!D64+Ica!D64+Junín!D64+Pasco!D64</f>
        <v>6781</v>
      </c>
      <c r="E83" s="75">
        <f t="shared" si="9"/>
        <v>4.2573469213498943E-3</v>
      </c>
    </row>
    <row r="84" spans="2:15">
      <c r="B84" s="30" t="s">
        <v>67</v>
      </c>
      <c r="C84" s="72"/>
      <c r="D84" s="73">
        <f>Áncash!D65+Apurímac!D65+Ayacucho!D65+Huancavelica!D65+Huánuco!D65+Ica!D65+Junín!D65+Pasco!D65</f>
        <v>1807</v>
      </c>
      <c r="E84" s="31">
        <f t="shared" si="9"/>
        <v>1.1344972551068071E-3</v>
      </c>
    </row>
    <row r="85" spans="2:15">
      <c r="B85" s="29" t="s">
        <v>67</v>
      </c>
      <c r="C85" s="74"/>
      <c r="D85" s="13">
        <f>Áncash!D66+Apurímac!D66+Ayacucho!D66+Huancavelica!D66+Huánuco!D66+Ica!D66+Junín!D66+Pasco!D66</f>
        <v>1807</v>
      </c>
      <c r="E85" s="75">
        <f t="shared" si="9"/>
        <v>1.1344972551068071E-3</v>
      </c>
    </row>
    <row r="86" spans="2:15">
      <c r="B86" s="30" t="s">
        <v>68</v>
      </c>
      <c r="C86" s="72"/>
      <c r="D86" s="73">
        <f>Áncash!D67+Apurímac!D67+Ayacucho!D67+Huancavelica!D67+Huánuco!D67+Ica!D67+Junín!D67+Pasco!D67</f>
        <v>1237960</v>
      </c>
      <c r="E86" s="31">
        <f t="shared" si="9"/>
        <v>0.77723421246929891</v>
      </c>
      <c r="I86" s="100" t="s">
        <v>36</v>
      </c>
      <c r="J86" s="102"/>
      <c r="K86" s="102"/>
      <c r="L86" s="102"/>
      <c r="M86" s="102"/>
      <c r="N86" s="102"/>
      <c r="O86" s="102"/>
    </row>
    <row r="87" spans="2:15">
      <c r="B87" s="29" t="s">
        <v>69</v>
      </c>
      <c r="C87" s="74"/>
      <c r="D87" s="13">
        <f>Áncash!D68+Apurímac!D68+Ayacucho!D68+Huancavelica!D68+Huánuco!D68+Ica!D68+Junín!D68+Pasco!D68</f>
        <v>77793</v>
      </c>
      <c r="E87" s="75">
        <f t="shared" si="9"/>
        <v>4.8841142759559412E-2</v>
      </c>
      <c r="I87" s="100" t="s">
        <v>38</v>
      </c>
      <c r="J87" s="102"/>
      <c r="K87" s="102"/>
      <c r="L87" s="102"/>
      <c r="M87" s="102"/>
      <c r="N87" s="102"/>
      <c r="O87" s="102"/>
    </row>
    <row r="88" spans="2:15">
      <c r="B88" s="29" t="s">
        <v>70</v>
      </c>
      <c r="C88" s="74"/>
      <c r="D88" s="13">
        <f>Áncash!D69+Apurímac!D69+Ayacucho!D69+Huancavelica!D69+Huánuco!D69+Ica!D69+Junín!D69+Pasco!D69</f>
        <v>37154</v>
      </c>
      <c r="E88" s="75">
        <f t="shared" si="9"/>
        <v>2.3326569461116942E-2</v>
      </c>
    </row>
    <row r="89" spans="2:15">
      <c r="B89" s="29" t="s">
        <v>71</v>
      </c>
      <c r="C89" s="74"/>
      <c r="D89" s="13">
        <f>Áncash!D70+Apurímac!D70+Ayacucho!D70+Huancavelica!D70+Huánuco!D70+Ica!D70+Junín!D70+Pasco!D70</f>
        <v>752</v>
      </c>
      <c r="E89" s="75">
        <f t="shared" si="9"/>
        <v>4.7213167451041452E-4</v>
      </c>
    </row>
    <row r="90" spans="2:15">
      <c r="B90" s="29" t="s">
        <v>72</v>
      </c>
      <c r="C90" s="74"/>
      <c r="D90" s="13">
        <f>Áncash!D71+Apurímac!D71+Ayacucho!D71+Huancavelica!D71+Huánuco!D71+Ica!D71+Junín!D71+Pasco!D71</f>
        <v>2605</v>
      </c>
      <c r="E90" s="75">
        <f t="shared" si="9"/>
        <v>1.6355093246005715E-3</v>
      </c>
    </row>
    <row r="91" spans="2:15">
      <c r="B91" s="29" t="s">
        <v>73</v>
      </c>
      <c r="C91" s="74"/>
      <c r="D91" s="13">
        <f>Áncash!D72+Apurímac!D72+Ayacucho!D72+Huancavelica!D72+Huánuco!D72+Ica!D72+Junín!D72+Pasco!D72</f>
        <v>987725</v>
      </c>
      <c r="E91" s="75">
        <f t="shared" si="9"/>
        <v>0.62012800293324355</v>
      </c>
    </row>
    <row r="92" spans="2:15">
      <c r="B92" s="29" t="s">
        <v>74</v>
      </c>
      <c r="C92" s="74"/>
      <c r="D92" s="13">
        <f>Áncash!D73+Apurímac!D73+Ayacucho!D73+Huancavelica!D73+Huánuco!D73+Ica!D73+Junín!D73+Pasco!D73</f>
        <v>40375</v>
      </c>
      <c r="E92" s="75">
        <f t="shared" si="9"/>
        <v>2.5348824944624981E-2</v>
      </c>
    </row>
    <row r="93" spans="2:15">
      <c r="B93" s="29" t="s">
        <v>75</v>
      </c>
      <c r="C93" s="74"/>
      <c r="D93" s="13">
        <f>Áncash!D74+Apurímac!D74+Ayacucho!D74+Huancavelica!D74+Huánuco!D74+Ica!D74+Junín!D74+Pasco!D74</f>
        <v>5110</v>
      </c>
      <c r="E93" s="75">
        <f t="shared" si="9"/>
        <v>3.208235181846035E-3</v>
      </c>
    </row>
    <row r="94" spans="2:15">
      <c r="B94" s="29" t="s">
        <v>76</v>
      </c>
      <c r="C94" s="74"/>
      <c r="D94" s="13">
        <f>Áncash!D75+Apurímac!D75+Ayacucho!D75+Huancavelica!D75+Huánuco!D75+Ica!D75+Junín!D75+Pasco!D75</f>
        <v>32370</v>
      </c>
      <c r="E94" s="75">
        <f t="shared" si="9"/>
        <v>2.0323008382848562E-2</v>
      </c>
    </row>
    <row r="95" spans="2:15">
      <c r="B95" s="29" t="s">
        <v>77</v>
      </c>
      <c r="C95" s="74"/>
      <c r="D95" s="13">
        <f>Áncash!D76+Apurímac!D76+Ayacucho!D76+Huancavelica!D76+Huánuco!D76+Ica!D76+Junín!D76+Pasco!D76</f>
        <v>54076</v>
      </c>
      <c r="E95" s="75">
        <f t="shared" si="9"/>
        <v>3.3950787806948372E-2</v>
      </c>
    </row>
    <row r="96" spans="2:15">
      <c r="B96" s="30" t="s">
        <v>78</v>
      </c>
      <c r="C96" s="72"/>
      <c r="D96" s="73">
        <f>Áncash!D77+Apurímac!D77+Ayacucho!D77+Huancavelica!D77+Huánuco!D77+Ica!D77+Junín!D77+Pasco!D77</f>
        <v>1592776</v>
      </c>
      <c r="E96" s="31">
        <f t="shared" si="9"/>
        <v>1</v>
      </c>
      <c r="G96" s="58">
        <f>1.5/1.7-1</f>
        <v>-0.11764705882352944</v>
      </c>
    </row>
    <row r="97" spans="2:17">
      <c r="B97" s="3" t="s">
        <v>36</v>
      </c>
      <c r="C97" s="57"/>
      <c r="D97" s="57"/>
      <c r="E97" s="57"/>
      <c r="J97" s="100"/>
      <c r="K97" s="100"/>
      <c r="L97" s="100"/>
      <c r="M97" s="100"/>
      <c r="N97" s="100"/>
      <c r="O97" s="100"/>
      <c r="P97" s="100"/>
    </row>
    <row r="98" spans="2:17">
      <c r="B98" s="62" t="s">
        <v>38</v>
      </c>
      <c r="C98" s="63"/>
      <c r="D98" s="63"/>
      <c r="E98" s="63"/>
      <c r="F98" s="63"/>
      <c r="G98" s="63"/>
      <c r="H98" s="63"/>
    </row>
    <row r="100" spans="2:17">
      <c r="B100" s="60" t="s">
        <v>79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2" spans="2:17">
      <c r="B102" s="98" t="s">
        <v>80</v>
      </c>
      <c r="C102" s="98"/>
      <c r="D102" s="98"/>
      <c r="E102" s="98"/>
      <c r="F102" s="98"/>
      <c r="H102" s="67" t="s">
        <v>81</v>
      </c>
      <c r="I102" s="67"/>
      <c r="J102" s="67"/>
      <c r="K102" s="67"/>
      <c r="L102" s="67"/>
      <c r="M102" s="67"/>
      <c r="N102" s="67"/>
      <c r="O102" s="67"/>
    </row>
    <row r="103" spans="2:17">
      <c r="B103" s="99" t="s">
        <v>82</v>
      </c>
      <c r="C103" s="99"/>
      <c r="D103" s="99"/>
      <c r="E103" s="99"/>
      <c r="F103" s="99"/>
      <c r="H103" s="68" t="s">
        <v>83</v>
      </c>
      <c r="I103" s="68"/>
      <c r="J103" s="68"/>
      <c r="K103" s="68"/>
      <c r="L103" s="68"/>
      <c r="M103" s="68"/>
      <c r="N103" s="68"/>
      <c r="O103" s="68"/>
    </row>
    <row r="104" spans="2:17" ht="38.25">
      <c r="B104" s="48" t="s">
        <v>84</v>
      </c>
      <c r="C104" s="49" t="s">
        <v>85</v>
      </c>
      <c r="D104" s="50" t="s">
        <v>22</v>
      </c>
      <c r="E104" s="49" t="s">
        <v>29</v>
      </c>
      <c r="F104" s="49" t="s">
        <v>33</v>
      </c>
      <c r="H104" s="48" t="s">
        <v>84</v>
      </c>
      <c r="I104" s="56" t="s">
        <v>86</v>
      </c>
      <c r="J104" s="56" t="s">
        <v>45</v>
      </c>
      <c r="K104" s="56" t="s">
        <v>6</v>
      </c>
      <c r="L104" s="56" t="s">
        <v>7</v>
      </c>
      <c r="M104" s="56" t="s">
        <v>8</v>
      </c>
      <c r="N104" s="56" t="s">
        <v>9</v>
      </c>
      <c r="O104" s="56" t="s">
        <v>10</v>
      </c>
      <c r="P104" s="56" t="s">
        <v>11</v>
      </c>
      <c r="Q104" s="56" t="s">
        <v>12</v>
      </c>
    </row>
    <row r="105" spans="2:17">
      <c r="B105" s="51">
        <v>40179</v>
      </c>
      <c r="C105" s="70">
        <v>108.95277168999996</v>
      </c>
      <c r="D105" s="70">
        <v>51.314923450000002</v>
      </c>
      <c r="E105" s="71">
        <v>49.542739809999993</v>
      </c>
      <c r="F105" s="71">
        <v>8.0951084299999998</v>
      </c>
      <c r="H105" s="51">
        <v>40179</v>
      </c>
      <c r="I105" s="69">
        <f>SUM(J105:Q105)</f>
        <v>553.54000000000008</v>
      </c>
      <c r="J105" s="69">
        <v>117.72799999999999</v>
      </c>
      <c r="K105" s="69">
        <v>33.649000000000001</v>
      </c>
      <c r="L105" s="69">
        <v>50.524999999999999</v>
      </c>
      <c r="M105" s="69">
        <v>21.827999999999999</v>
      </c>
      <c r="N105" s="69">
        <v>60.094000000000001</v>
      </c>
      <c r="O105" s="69">
        <v>101.75</v>
      </c>
      <c r="P105" s="69">
        <v>143.53899999999999</v>
      </c>
      <c r="Q105" s="69">
        <v>24.427</v>
      </c>
    </row>
    <row r="106" spans="2:17">
      <c r="B106" s="51">
        <v>40210</v>
      </c>
      <c r="C106" s="70">
        <v>68.714303619999995</v>
      </c>
      <c r="D106" s="70">
        <v>35.803551330000005</v>
      </c>
      <c r="E106" s="71">
        <v>25.035881029999995</v>
      </c>
      <c r="F106" s="71">
        <v>7.8748712599999999</v>
      </c>
      <c r="H106" s="51">
        <v>40210</v>
      </c>
      <c r="I106" s="69">
        <f t="shared" ref="I106:I169" si="10">SUM(J106:Q106)</f>
        <v>558.95100000000002</v>
      </c>
      <c r="J106" s="69">
        <v>118.67400000000001</v>
      </c>
      <c r="K106" s="69">
        <v>33.966000000000001</v>
      </c>
      <c r="L106" s="69">
        <v>51.119</v>
      </c>
      <c r="M106" s="69">
        <v>22.03</v>
      </c>
      <c r="N106" s="69">
        <v>60.851999999999997</v>
      </c>
      <c r="O106" s="69">
        <v>102.67400000000001</v>
      </c>
      <c r="P106" s="69">
        <v>144.97999999999999</v>
      </c>
      <c r="Q106" s="69">
        <v>24.655999999999999</v>
      </c>
    </row>
    <row r="107" spans="2:17">
      <c r="B107" s="51">
        <v>40238</v>
      </c>
      <c r="C107" s="70">
        <v>76.59685168999998</v>
      </c>
      <c r="D107" s="70">
        <v>40.708568439999993</v>
      </c>
      <c r="E107" s="71">
        <v>24.654180709999977</v>
      </c>
      <c r="F107" s="71">
        <v>11.234102540000002</v>
      </c>
      <c r="H107" s="51">
        <v>40238</v>
      </c>
      <c r="I107" s="69">
        <f t="shared" si="10"/>
        <v>566.36399999999992</v>
      </c>
      <c r="J107" s="69">
        <v>120.23</v>
      </c>
      <c r="K107" s="69">
        <v>34.408000000000001</v>
      </c>
      <c r="L107" s="69">
        <v>51.899000000000001</v>
      </c>
      <c r="M107" s="69">
        <v>22.452000000000002</v>
      </c>
      <c r="N107" s="69">
        <v>61.634</v>
      </c>
      <c r="O107" s="69">
        <v>104.00700000000001</v>
      </c>
      <c r="P107" s="69">
        <v>146.77099999999999</v>
      </c>
      <c r="Q107" s="69">
        <v>24.963000000000001</v>
      </c>
    </row>
    <row r="108" spans="2:17">
      <c r="B108" s="51">
        <v>40269</v>
      </c>
      <c r="C108" s="70">
        <v>85.763375859999968</v>
      </c>
      <c r="D108" s="70">
        <v>45.635910409999987</v>
      </c>
      <c r="E108" s="71">
        <v>26.319697799999979</v>
      </c>
      <c r="F108" s="71">
        <v>13.807767649999999</v>
      </c>
      <c r="H108" s="51">
        <v>40269</v>
      </c>
      <c r="I108" s="69">
        <f t="shared" si="10"/>
        <v>572.53200000000004</v>
      </c>
      <c r="J108" s="69">
        <v>121.502</v>
      </c>
      <c r="K108" s="69">
        <v>34.825000000000003</v>
      </c>
      <c r="L108" s="69">
        <v>52.616</v>
      </c>
      <c r="M108" s="69">
        <v>22.771000000000001</v>
      </c>
      <c r="N108" s="69">
        <v>62.182000000000002</v>
      </c>
      <c r="O108" s="69">
        <v>105.176</v>
      </c>
      <c r="P108" s="69">
        <v>148.24</v>
      </c>
      <c r="Q108" s="69">
        <v>25.22</v>
      </c>
    </row>
    <row r="109" spans="2:17">
      <c r="B109" s="51">
        <v>40299</v>
      </c>
      <c r="C109" s="70">
        <v>69.304505890000002</v>
      </c>
      <c r="D109" s="70">
        <v>27.470952680000003</v>
      </c>
      <c r="E109" s="71">
        <v>30.073357049999977</v>
      </c>
      <c r="F109" s="71">
        <v>11.760196160000003</v>
      </c>
      <c r="H109" s="51">
        <v>40299</v>
      </c>
      <c r="I109" s="69">
        <f t="shared" si="10"/>
        <v>578.52300000000014</v>
      </c>
      <c r="J109" s="69">
        <v>122.565</v>
      </c>
      <c r="K109" s="69">
        <v>35.314</v>
      </c>
      <c r="L109" s="69">
        <v>53.109000000000002</v>
      </c>
      <c r="M109" s="69">
        <v>23.085999999999999</v>
      </c>
      <c r="N109" s="69">
        <v>62.905000000000001</v>
      </c>
      <c r="O109" s="69">
        <v>106.19199999999999</v>
      </c>
      <c r="P109" s="69">
        <v>149.83000000000001</v>
      </c>
      <c r="Q109" s="69">
        <v>25.521999999999998</v>
      </c>
    </row>
    <row r="110" spans="2:17">
      <c r="B110" s="51">
        <v>40330</v>
      </c>
      <c r="C110" s="70">
        <v>76.318263729999984</v>
      </c>
      <c r="D110" s="70">
        <v>32.159809770000003</v>
      </c>
      <c r="E110" s="71">
        <v>31.778112659999994</v>
      </c>
      <c r="F110" s="71">
        <v>12.380341300000003</v>
      </c>
      <c r="H110" s="51">
        <v>40330</v>
      </c>
      <c r="I110" s="69">
        <f t="shared" si="10"/>
        <v>583.59800000000007</v>
      </c>
      <c r="J110" s="69">
        <v>123.509</v>
      </c>
      <c r="K110" s="69">
        <v>35.68</v>
      </c>
      <c r="L110" s="69">
        <v>53.741</v>
      </c>
      <c r="M110" s="69">
        <v>23.34</v>
      </c>
      <c r="N110" s="69">
        <v>63.610999999999997</v>
      </c>
      <c r="O110" s="69">
        <v>106.85599999999999</v>
      </c>
      <c r="P110" s="69">
        <v>151.09800000000001</v>
      </c>
      <c r="Q110" s="69">
        <v>25.763000000000002</v>
      </c>
    </row>
    <row r="111" spans="2:17">
      <c r="B111" s="51">
        <v>40360</v>
      </c>
      <c r="C111" s="70">
        <v>76.877005249999968</v>
      </c>
      <c r="D111" s="70">
        <v>31.244805119999995</v>
      </c>
      <c r="E111" s="71">
        <v>31.244972659999984</v>
      </c>
      <c r="F111" s="71">
        <v>14.387227470000003</v>
      </c>
      <c r="H111" s="51">
        <v>40360</v>
      </c>
      <c r="I111" s="69">
        <f t="shared" si="10"/>
        <v>588.81299999999999</v>
      </c>
      <c r="J111" s="69">
        <v>124.693</v>
      </c>
      <c r="K111" s="69">
        <v>36.107999999999997</v>
      </c>
      <c r="L111" s="69">
        <v>54.386000000000003</v>
      </c>
      <c r="M111" s="69">
        <v>23.503</v>
      </c>
      <c r="N111" s="69">
        <v>64.146000000000001</v>
      </c>
      <c r="O111" s="69">
        <v>107.798</v>
      </c>
      <c r="P111" s="69">
        <v>152.26599999999999</v>
      </c>
      <c r="Q111" s="69">
        <v>25.913</v>
      </c>
    </row>
    <row r="112" spans="2:17">
      <c r="B112" s="51">
        <v>40391</v>
      </c>
      <c r="C112" s="70">
        <v>74.301736269999978</v>
      </c>
      <c r="D112" s="70">
        <v>32.472750090000005</v>
      </c>
      <c r="E112" s="71">
        <v>29.866305709999985</v>
      </c>
      <c r="F112" s="71">
        <v>11.962680469999997</v>
      </c>
      <c r="H112" s="51">
        <v>40391</v>
      </c>
      <c r="I112" s="69">
        <f t="shared" si="10"/>
        <v>590.61500000000001</v>
      </c>
      <c r="J112" s="69">
        <v>125.881</v>
      </c>
      <c r="K112" s="69">
        <v>35.491</v>
      </c>
      <c r="L112" s="69">
        <v>53.018999999999998</v>
      </c>
      <c r="M112" s="69">
        <v>22.821000000000002</v>
      </c>
      <c r="N112" s="69">
        <v>65.004999999999995</v>
      </c>
      <c r="O112" s="69">
        <v>108.71899999999999</v>
      </c>
      <c r="P112" s="69">
        <v>153.50700000000001</v>
      </c>
      <c r="Q112" s="69">
        <v>26.172000000000001</v>
      </c>
    </row>
    <row r="113" spans="2:17">
      <c r="B113" s="51">
        <v>40422</v>
      </c>
      <c r="C113" s="70">
        <v>81.248300719999975</v>
      </c>
      <c r="D113" s="70">
        <v>36.177512279999995</v>
      </c>
      <c r="E113" s="71">
        <v>33.430059379999989</v>
      </c>
      <c r="F113" s="71">
        <v>11.640729060000002</v>
      </c>
      <c r="H113" s="51">
        <v>40422</v>
      </c>
      <c r="I113" s="69">
        <f t="shared" si="10"/>
        <v>596.83000000000004</v>
      </c>
      <c r="J113" s="69">
        <v>127.378</v>
      </c>
      <c r="K113" s="69">
        <v>34.427</v>
      </c>
      <c r="L113" s="69">
        <v>54.072000000000003</v>
      </c>
      <c r="M113" s="69">
        <v>23.277999999999999</v>
      </c>
      <c r="N113" s="69">
        <v>65.77</v>
      </c>
      <c r="O113" s="69">
        <v>110.066</v>
      </c>
      <c r="P113" s="69">
        <v>155.374</v>
      </c>
      <c r="Q113" s="69">
        <v>26.465</v>
      </c>
    </row>
    <row r="114" spans="2:17">
      <c r="B114" s="51">
        <v>40452</v>
      </c>
      <c r="C114" s="70">
        <v>82.673589429999964</v>
      </c>
      <c r="D114" s="70">
        <v>35.760843509999994</v>
      </c>
      <c r="E114" s="71">
        <v>33.675389959999976</v>
      </c>
      <c r="F114" s="71">
        <v>13.23735596</v>
      </c>
      <c r="H114" s="51">
        <v>40452</v>
      </c>
      <c r="I114" s="69">
        <f t="shared" si="10"/>
        <v>601.27100000000007</v>
      </c>
      <c r="J114" s="69">
        <v>128.15100000000001</v>
      </c>
      <c r="K114" s="69">
        <v>34.880000000000003</v>
      </c>
      <c r="L114" s="69">
        <v>54.655000000000001</v>
      </c>
      <c r="M114" s="69">
        <v>23.457000000000001</v>
      </c>
      <c r="N114" s="69">
        <v>66.16</v>
      </c>
      <c r="O114" s="69">
        <v>110.913</v>
      </c>
      <c r="P114" s="69">
        <v>156.38399999999999</v>
      </c>
      <c r="Q114" s="69">
        <v>26.670999999999999</v>
      </c>
    </row>
    <row r="115" spans="2:17">
      <c r="B115" s="51">
        <v>40483</v>
      </c>
      <c r="C115" s="70">
        <v>86.174632389999985</v>
      </c>
      <c r="D115" s="70">
        <v>37.636586680000001</v>
      </c>
      <c r="E115" s="71">
        <v>33.244212549999979</v>
      </c>
      <c r="F115" s="71">
        <v>15.293833160000002</v>
      </c>
      <c r="H115" s="51">
        <v>40483</v>
      </c>
      <c r="I115" s="69">
        <f t="shared" si="10"/>
        <v>607.13599999999997</v>
      </c>
      <c r="J115" s="69">
        <v>129.339</v>
      </c>
      <c r="K115" s="69">
        <v>35.35</v>
      </c>
      <c r="L115" s="69">
        <v>55.390999999999998</v>
      </c>
      <c r="M115" s="69">
        <v>23.672000000000001</v>
      </c>
      <c r="N115" s="69">
        <v>66.722999999999999</v>
      </c>
      <c r="O115" s="69">
        <v>112.083</v>
      </c>
      <c r="P115" s="69">
        <v>157.667</v>
      </c>
      <c r="Q115" s="69">
        <v>26.911000000000001</v>
      </c>
    </row>
    <row r="116" spans="2:17">
      <c r="B116" s="51">
        <v>40513</v>
      </c>
      <c r="C116" s="70">
        <v>89.422920109999978</v>
      </c>
      <c r="D116" s="70">
        <v>40.784377339999999</v>
      </c>
      <c r="E116" s="71">
        <v>35.035551149999975</v>
      </c>
      <c r="F116" s="71">
        <v>13.602991620000001</v>
      </c>
      <c r="H116" s="51">
        <v>40513</v>
      </c>
      <c r="I116" s="69">
        <f t="shared" si="10"/>
        <v>610.30000000000007</v>
      </c>
      <c r="J116" s="69">
        <v>129.93799999999999</v>
      </c>
      <c r="K116" s="69">
        <v>35.593000000000004</v>
      </c>
      <c r="L116" s="69">
        <v>55.726999999999997</v>
      </c>
      <c r="M116" s="69">
        <v>23.776</v>
      </c>
      <c r="N116" s="69">
        <v>67.054000000000002</v>
      </c>
      <c r="O116" s="69">
        <v>112.88200000000001</v>
      </c>
      <c r="P116" s="69">
        <v>158.334</v>
      </c>
      <c r="Q116" s="69">
        <v>26.995999999999999</v>
      </c>
    </row>
    <row r="117" spans="2:17">
      <c r="B117" s="51">
        <v>40544</v>
      </c>
      <c r="C117" s="70">
        <v>99.725725319999967</v>
      </c>
      <c r="D117" s="70">
        <v>52.698257979999994</v>
      </c>
      <c r="E117" s="71">
        <v>37.045222409999994</v>
      </c>
      <c r="F117" s="71">
        <v>9.9822449300000002</v>
      </c>
      <c r="G117" s="52">
        <f>+C117/C105-1</f>
        <v>-8.4688496004979408E-2</v>
      </c>
      <c r="H117" s="51">
        <v>40544</v>
      </c>
      <c r="I117" s="69">
        <f t="shared" si="10"/>
        <v>618.19400000000007</v>
      </c>
      <c r="J117" s="69">
        <v>131.81899999999999</v>
      </c>
      <c r="K117" s="69">
        <v>35.945999999999998</v>
      </c>
      <c r="L117" s="69">
        <v>56.540999999999997</v>
      </c>
      <c r="M117" s="69">
        <v>24.257000000000001</v>
      </c>
      <c r="N117" s="69">
        <v>67.917000000000002</v>
      </c>
      <c r="O117" s="69">
        <v>114.017</v>
      </c>
      <c r="P117" s="69">
        <v>160.21299999999999</v>
      </c>
      <c r="Q117" s="69">
        <v>27.484000000000002</v>
      </c>
    </row>
    <row r="118" spans="2:17">
      <c r="B118" s="51">
        <v>40575</v>
      </c>
      <c r="C118" s="70">
        <v>76.619443049999973</v>
      </c>
      <c r="D118" s="70">
        <v>39.411269479999987</v>
      </c>
      <c r="E118" s="71">
        <v>28.686022119999986</v>
      </c>
      <c r="F118" s="71">
        <v>8.5221514500000008</v>
      </c>
      <c r="G118" s="52">
        <f t="shared" ref="G118:G181" si="11">+C118/C106-1</f>
        <v>0.115043579190099</v>
      </c>
      <c r="H118" s="51">
        <v>40575</v>
      </c>
      <c r="I118" s="69">
        <f t="shared" si="10"/>
        <v>630.15499999999997</v>
      </c>
      <c r="J118" s="69">
        <v>134.58699999999999</v>
      </c>
      <c r="K118" s="69">
        <v>37.154000000000003</v>
      </c>
      <c r="L118" s="69">
        <v>57.884</v>
      </c>
      <c r="M118" s="69">
        <v>25.012</v>
      </c>
      <c r="N118" s="69">
        <v>69.456000000000003</v>
      </c>
      <c r="O118" s="69">
        <v>115.476</v>
      </c>
      <c r="P118" s="69">
        <v>162.5</v>
      </c>
      <c r="Q118" s="69">
        <v>28.085999999999999</v>
      </c>
    </row>
    <row r="119" spans="2:17">
      <c r="B119" s="51">
        <v>40603</v>
      </c>
      <c r="C119" s="70">
        <v>103.92894527999998</v>
      </c>
      <c r="D119" s="70">
        <v>67.501584120000004</v>
      </c>
      <c r="E119" s="71">
        <v>26.479477179999986</v>
      </c>
      <c r="F119" s="71">
        <v>9.9478839800000021</v>
      </c>
      <c r="G119" s="52">
        <f t="shared" si="11"/>
        <v>0.3568305091783337</v>
      </c>
      <c r="H119" s="51">
        <v>40603</v>
      </c>
      <c r="I119" s="69">
        <f t="shared" si="10"/>
        <v>640.59199999999987</v>
      </c>
      <c r="J119" s="69">
        <v>136.80099999999999</v>
      </c>
      <c r="K119" s="69">
        <v>37.862000000000002</v>
      </c>
      <c r="L119" s="69">
        <v>58.926000000000002</v>
      </c>
      <c r="M119" s="69">
        <v>25.654</v>
      </c>
      <c r="N119" s="69">
        <v>70.421999999999997</v>
      </c>
      <c r="O119" s="69">
        <v>117.55800000000001</v>
      </c>
      <c r="P119" s="69">
        <v>164.75299999999999</v>
      </c>
      <c r="Q119" s="69">
        <v>28.616</v>
      </c>
    </row>
    <row r="120" spans="2:17">
      <c r="B120" s="51">
        <v>40634</v>
      </c>
      <c r="C120" s="70">
        <v>96.824706309999982</v>
      </c>
      <c r="D120" s="70">
        <v>54.576852979999977</v>
      </c>
      <c r="E120" s="71">
        <v>24.519309369999981</v>
      </c>
      <c r="F120" s="71">
        <v>17.72854396</v>
      </c>
      <c r="G120" s="52">
        <f t="shared" si="11"/>
        <v>0.12897498890501358</v>
      </c>
      <c r="H120" s="51">
        <v>40634</v>
      </c>
      <c r="I120" s="69">
        <f t="shared" si="10"/>
        <v>646.5200000000001</v>
      </c>
      <c r="J120" s="69">
        <v>138.1</v>
      </c>
      <c r="K120" s="69">
        <v>38.265000000000001</v>
      </c>
      <c r="L120" s="69">
        <v>59.253</v>
      </c>
      <c r="M120" s="69">
        <v>25.922000000000001</v>
      </c>
      <c r="N120" s="69">
        <v>71.099000000000004</v>
      </c>
      <c r="O120" s="69">
        <v>118.69499999999999</v>
      </c>
      <c r="P120" s="69">
        <v>166.154</v>
      </c>
      <c r="Q120" s="69">
        <v>29.032</v>
      </c>
    </row>
    <row r="121" spans="2:17">
      <c r="B121" s="51">
        <v>40664</v>
      </c>
      <c r="C121" s="70">
        <v>88.492471769999966</v>
      </c>
      <c r="D121" s="70">
        <v>40.976416649999983</v>
      </c>
      <c r="E121" s="71">
        <v>33.742106039999982</v>
      </c>
      <c r="F121" s="71">
        <v>13.773949080000005</v>
      </c>
      <c r="G121" s="52">
        <f t="shared" si="11"/>
        <v>0.27686462277727042</v>
      </c>
      <c r="H121" s="51">
        <v>40664</v>
      </c>
      <c r="I121" s="69">
        <f t="shared" si="10"/>
        <v>653.94299999999987</v>
      </c>
      <c r="J121" s="69">
        <v>139.702</v>
      </c>
      <c r="K121" s="69">
        <v>38.743000000000002</v>
      </c>
      <c r="L121" s="69">
        <v>60.043999999999997</v>
      </c>
      <c r="M121" s="69">
        <v>26.344999999999999</v>
      </c>
      <c r="N121" s="69">
        <v>72.03</v>
      </c>
      <c r="O121" s="69">
        <v>119.807</v>
      </c>
      <c r="P121" s="69">
        <v>167.82300000000001</v>
      </c>
      <c r="Q121" s="69">
        <v>29.449000000000002</v>
      </c>
    </row>
    <row r="122" spans="2:17">
      <c r="B122" s="51">
        <v>40695</v>
      </c>
      <c r="C122" s="70">
        <v>83.563638979999993</v>
      </c>
      <c r="D122" s="70">
        <v>40.118951819999992</v>
      </c>
      <c r="E122" s="71">
        <v>30.966417249999981</v>
      </c>
      <c r="F122" s="71">
        <v>12.478269910000002</v>
      </c>
      <c r="G122" s="52">
        <f t="shared" si="11"/>
        <v>9.4936321869596219E-2</v>
      </c>
      <c r="H122" s="51">
        <v>40695</v>
      </c>
      <c r="I122" s="69">
        <f t="shared" si="10"/>
        <v>660.83199999999999</v>
      </c>
      <c r="J122" s="69">
        <v>141.28800000000001</v>
      </c>
      <c r="K122" s="69">
        <v>39.226999999999997</v>
      </c>
      <c r="L122" s="69">
        <v>60.728000000000002</v>
      </c>
      <c r="M122" s="69">
        <v>26.527000000000001</v>
      </c>
      <c r="N122" s="69">
        <v>72.869</v>
      </c>
      <c r="O122" s="69">
        <v>121.002</v>
      </c>
      <c r="P122" s="69">
        <v>169.363</v>
      </c>
      <c r="Q122" s="69">
        <v>29.827999999999999</v>
      </c>
    </row>
    <row r="123" spans="2:17">
      <c r="B123" s="51">
        <v>40725</v>
      </c>
      <c r="C123" s="70">
        <v>78.401715129999971</v>
      </c>
      <c r="D123" s="70">
        <v>37.89822255</v>
      </c>
      <c r="E123" s="71">
        <v>28.567155819999982</v>
      </c>
      <c r="F123" s="71">
        <v>11.936336760000001</v>
      </c>
      <c r="G123" s="52">
        <f t="shared" si="11"/>
        <v>1.9833107117553928E-2</v>
      </c>
      <c r="H123" s="51">
        <v>40725</v>
      </c>
      <c r="I123" s="69">
        <f t="shared" si="10"/>
        <v>665.4559999999999</v>
      </c>
      <c r="J123" s="69">
        <v>142.18600000000001</v>
      </c>
      <c r="K123" s="69">
        <v>39.552999999999997</v>
      </c>
      <c r="L123" s="69">
        <v>61.213999999999999</v>
      </c>
      <c r="M123" s="69">
        <v>26.783000000000001</v>
      </c>
      <c r="N123" s="69">
        <v>73.39</v>
      </c>
      <c r="O123" s="69">
        <v>121.84099999999999</v>
      </c>
      <c r="P123" s="69">
        <v>170.32400000000001</v>
      </c>
      <c r="Q123" s="69">
        <v>30.164999999999999</v>
      </c>
    </row>
    <row r="124" spans="2:17">
      <c r="B124" s="51">
        <v>40756</v>
      </c>
      <c r="C124" s="70">
        <v>96.517168929999954</v>
      </c>
      <c r="D124" s="70">
        <v>39.915682239999988</v>
      </c>
      <c r="E124" s="71">
        <v>30.861484319999985</v>
      </c>
      <c r="F124" s="71">
        <v>25.740002370000003</v>
      </c>
      <c r="G124" s="52">
        <f t="shared" si="11"/>
        <v>0.29898941498853859</v>
      </c>
      <c r="H124" s="51">
        <v>40756</v>
      </c>
      <c r="I124" s="69">
        <f t="shared" si="10"/>
        <v>671.21800000000007</v>
      </c>
      <c r="J124" s="69">
        <v>143.35900000000001</v>
      </c>
      <c r="K124" s="69">
        <v>39.930999999999997</v>
      </c>
      <c r="L124" s="69">
        <v>61.759</v>
      </c>
      <c r="M124" s="69">
        <v>27.021999999999998</v>
      </c>
      <c r="N124" s="69">
        <v>74.05</v>
      </c>
      <c r="O124" s="69">
        <v>122.95699999999999</v>
      </c>
      <c r="P124" s="69">
        <v>171.60400000000001</v>
      </c>
      <c r="Q124" s="69">
        <v>30.536000000000001</v>
      </c>
    </row>
    <row r="125" spans="2:17">
      <c r="B125" s="51">
        <v>40787</v>
      </c>
      <c r="C125" s="70">
        <v>94.25114010999998</v>
      </c>
      <c r="D125" s="70">
        <v>44.336106009999988</v>
      </c>
      <c r="E125" s="71">
        <v>36.179053169999975</v>
      </c>
      <c r="F125" s="71">
        <v>13.735980930000002</v>
      </c>
      <c r="G125" s="52">
        <f t="shared" si="11"/>
        <v>0.16003829341379983</v>
      </c>
      <c r="H125" s="51">
        <v>40787</v>
      </c>
      <c r="I125" s="69">
        <f t="shared" si="10"/>
        <v>677.54200000000003</v>
      </c>
      <c r="J125" s="69">
        <v>144.846</v>
      </c>
      <c r="K125" s="69">
        <v>40.298000000000002</v>
      </c>
      <c r="L125" s="69">
        <v>62.42</v>
      </c>
      <c r="M125" s="69">
        <v>27.31</v>
      </c>
      <c r="N125" s="69">
        <v>74.744</v>
      </c>
      <c r="O125" s="69">
        <v>124.004</v>
      </c>
      <c r="P125" s="69">
        <v>173.03800000000001</v>
      </c>
      <c r="Q125" s="69">
        <v>30.882000000000001</v>
      </c>
    </row>
    <row r="126" spans="2:17">
      <c r="B126" s="51">
        <v>40817</v>
      </c>
      <c r="C126" s="70">
        <v>94.636186789999954</v>
      </c>
      <c r="D126" s="70">
        <v>41.811389699999992</v>
      </c>
      <c r="E126" s="71">
        <v>31.961759159999986</v>
      </c>
      <c r="F126" s="71">
        <v>20.863037930000001</v>
      </c>
      <c r="G126" s="52">
        <f t="shared" si="11"/>
        <v>0.14469672167952452</v>
      </c>
      <c r="H126" s="51">
        <v>40817</v>
      </c>
      <c r="I126" s="69">
        <f t="shared" si="10"/>
        <v>684.04200000000003</v>
      </c>
      <c r="J126" s="69">
        <v>146.22200000000001</v>
      </c>
      <c r="K126" s="69">
        <v>40.704999999999998</v>
      </c>
      <c r="L126" s="69">
        <v>63.11</v>
      </c>
      <c r="M126" s="69">
        <v>27.611999999999998</v>
      </c>
      <c r="N126" s="69">
        <v>75.483000000000004</v>
      </c>
      <c r="O126" s="69">
        <v>125.104</v>
      </c>
      <c r="P126" s="69">
        <v>174.58</v>
      </c>
      <c r="Q126" s="69">
        <v>31.225999999999999</v>
      </c>
    </row>
    <row r="127" spans="2:17">
      <c r="B127" s="51">
        <v>40848</v>
      </c>
      <c r="C127" s="70">
        <v>94.386915809999977</v>
      </c>
      <c r="D127" s="70">
        <v>43.22950510999997</v>
      </c>
      <c r="E127" s="71">
        <v>34.759710139999974</v>
      </c>
      <c r="F127" s="71">
        <v>16.397700560000001</v>
      </c>
      <c r="G127" s="52">
        <f t="shared" si="11"/>
        <v>9.5298154366748156E-2</v>
      </c>
      <c r="H127" s="51">
        <v>40848</v>
      </c>
      <c r="I127" s="69">
        <f t="shared" si="10"/>
        <v>689.35</v>
      </c>
      <c r="J127" s="69">
        <v>147.24299999999999</v>
      </c>
      <c r="K127" s="69">
        <v>41.088000000000001</v>
      </c>
      <c r="L127" s="69">
        <v>63.648000000000003</v>
      </c>
      <c r="M127" s="69">
        <v>27.856999999999999</v>
      </c>
      <c r="N127" s="69">
        <v>76.102000000000004</v>
      </c>
      <c r="O127" s="69">
        <v>126.11199999999999</v>
      </c>
      <c r="P127" s="69">
        <v>175.815</v>
      </c>
      <c r="Q127" s="69">
        <v>31.484999999999999</v>
      </c>
    </row>
    <row r="128" spans="2:17">
      <c r="B128" s="51">
        <v>40878</v>
      </c>
      <c r="C128" s="70">
        <v>96.891319729999992</v>
      </c>
      <c r="D128" s="70">
        <v>44.431009929999988</v>
      </c>
      <c r="E128" s="71">
        <v>34.803823009999988</v>
      </c>
      <c r="F128" s="71">
        <v>17.656486790000002</v>
      </c>
      <c r="G128" s="52">
        <f t="shared" si="11"/>
        <v>8.3517733605803279E-2</v>
      </c>
      <c r="H128" s="51">
        <v>40878</v>
      </c>
      <c r="I128" s="69">
        <f t="shared" si="10"/>
        <v>693.48099999999999</v>
      </c>
      <c r="J128" s="69">
        <v>147.92599999999999</v>
      </c>
      <c r="K128" s="69">
        <v>41.39</v>
      </c>
      <c r="L128" s="69">
        <v>64.08</v>
      </c>
      <c r="M128" s="69">
        <v>28.052</v>
      </c>
      <c r="N128" s="69">
        <v>76.597999999999999</v>
      </c>
      <c r="O128" s="69">
        <v>126.94499999999999</v>
      </c>
      <c r="P128" s="69">
        <v>176.85900000000001</v>
      </c>
      <c r="Q128" s="69">
        <v>31.631</v>
      </c>
    </row>
    <row r="129" spans="2:17">
      <c r="B129" s="51">
        <v>40909</v>
      </c>
      <c r="C129" s="70">
        <v>129.99079870999998</v>
      </c>
      <c r="D129" s="70">
        <v>64.147875939999992</v>
      </c>
      <c r="E129" s="71">
        <v>48.107692849999992</v>
      </c>
      <c r="F129" s="71">
        <v>17.735229920000002</v>
      </c>
      <c r="G129" s="52">
        <f t="shared" si="11"/>
        <v>0.3034831112321863</v>
      </c>
      <c r="H129" s="51">
        <v>40909</v>
      </c>
      <c r="I129" s="69">
        <f t="shared" si="10"/>
        <v>702.75400000000002</v>
      </c>
      <c r="J129" s="69">
        <v>150.47800000000001</v>
      </c>
      <c r="K129" s="69">
        <v>41.707000000000001</v>
      </c>
      <c r="L129" s="69">
        <v>64.885000000000005</v>
      </c>
      <c r="M129" s="69">
        <v>28.443999999999999</v>
      </c>
      <c r="N129" s="69">
        <v>77.613</v>
      </c>
      <c r="O129" s="69">
        <v>128.01300000000001</v>
      </c>
      <c r="P129" s="69">
        <v>179.30799999999999</v>
      </c>
      <c r="Q129" s="69">
        <v>32.305999999999997</v>
      </c>
    </row>
    <row r="130" spans="2:17">
      <c r="B130" s="51">
        <v>40940</v>
      </c>
      <c r="C130" s="70">
        <v>108.00854699999998</v>
      </c>
      <c r="D130" s="70">
        <v>48.954712799999974</v>
      </c>
      <c r="E130" s="71">
        <v>44.025149179999985</v>
      </c>
      <c r="F130" s="71">
        <v>15.028685020000003</v>
      </c>
      <c r="G130" s="52">
        <f t="shared" si="11"/>
        <v>0.40967543877232626</v>
      </c>
      <c r="H130" s="51">
        <v>40940</v>
      </c>
      <c r="I130" s="69">
        <f t="shared" si="10"/>
        <v>710.92899999999997</v>
      </c>
      <c r="J130" s="69">
        <v>152.125</v>
      </c>
      <c r="K130" s="69">
        <v>42.164999999999999</v>
      </c>
      <c r="L130" s="69">
        <v>65.614999999999995</v>
      </c>
      <c r="M130" s="69">
        <v>28.88</v>
      </c>
      <c r="N130" s="69">
        <v>78.442999999999998</v>
      </c>
      <c r="O130" s="69">
        <v>129.262</v>
      </c>
      <c r="P130" s="69">
        <v>181.52600000000001</v>
      </c>
      <c r="Q130" s="69">
        <v>32.912999999999997</v>
      </c>
    </row>
    <row r="131" spans="2:17">
      <c r="B131" s="51">
        <v>40969</v>
      </c>
      <c r="C131" s="70">
        <v>117.02691837999998</v>
      </c>
      <c r="D131" s="70">
        <v>60.694420559999983</v>
      </c>
      <c r="E131" s="71">
        <v>41.145351730000002</v>
      </c>
      <c r="F131" s="71">
        <v>15.187146090000006</v>
      </c>
      <c r="G131" s="52">
        <f t="shared" si="11"/>
        <v>0.12602815379981114</v>
      </c>
      <c r="H131" s="51">
        <v>40969</v>
      </c>
      <c r="I131" s="69">
        <f t="shared" si="10"/>
        <v>719.17399999999998</v>
      </c>
      <c r="J131" s="69">
        <v>153.68199999999999</v>
      </c>
      <c r="K131" s="69">
        <v>42.7</v>
      </c>
      <c r="L131" s="69">
        <v>66.489000000000004</v>
      </c>
      <c r="M131" s="69">
        <v>29.338999999999999</v>
      </c>
      <c r="N131" s="69">
        <v>79.31</v>
      </c>
      <c r="O131" s="69">
        <v>130.607</v>
      </c>
      <c r="P131" s="69">
        <v>183.66300000000001</v>
      </c>
      <c r="Q131" s="69">
        <v>33.384</v>
      </c>
    </row>
    <row r="132" spans="2:17">
      <c r="B132" s="51">
        <v>41000</v>
      </c>
      <c r="C132" s="70">
        <v>113.74369435999996</v>
      </c>
      <c r="D132" s="70">
        <v>58.095825279999978</v>
      </c>
      <c r="E132" s="71">
        <v>32.321602229999982</v>
      </c>
      <c r="F132" s="71">
        <v>23.32626685</v>
      </c>
      <c r="G132" s="52">
        <f t="shared" si="11"/>
        <v>0.17473833585232978</v>
      </c>
      <c r="H132" s="51">
        <v>41000</v>
      </c>
      <c r="I132" s="69">
        <f t="shared" si="10"/>
        <v>726.19</v>
      </c>
      <c r="J132" s="69">
        <v>154.73500000000001</v>
      </c>
      <c r="K132" s="69">
        <v>43.16</v>
      </c>
      <c r="L132" s="69">
        <v>67.16</v>
      </c>
      <c r="M132" s="69">
        <v>29.745000000000001</v>
      </c>
      <c r="N132" s="69">
        <v>80.858000000000004</v>
      </c>
      <c r="O132" s="69">
        <v>131.678</v>
      </c>
      <c r="P132" s="69">
        <v>185.13900000000001</v>
      </c>
      <c r="Q132" s="69">
        <v>33.715000000000003</v>
      </c>
    </row>
    <row r="133" spans="2:17">
      <c r="B133" s="51">
        <v>41030</v>
      </c>
      <c r="C133" s="70">
        <v>102.06112882999999</v>
      </c>
      <c r="D133" s="70">
        <v>39.664465899999989</v>
      </c>
      <c r="E133" s="71">
        <v>38.872659149999997</v>
      </c>
      <c r="F133" s="71">
        <v>23.524003779999994</v>
      </c>
      <c r="G133" s="52">
        <f t="shared" si="11"/>
        <v>0.15333120194976813</v>
      </c>
      <c r="H133" s="51">
        <v>41030</v>
      </c>
      <c r="I133" s="69">
        <f t="shared" si="10"/>
        <v>734.19100000000003</v>
      </c>
      <c r="J133" s="69">
        <v>156.375</v>
      </c>
      <c r="K133" s="69">
        <v>43.685000000000002</v>
      </c>
      <c r="L133" s="69">
        <v>68.033000000000001</v>
      </c>
      <c r="M133" s="69">
        <v>30.111000000000001</v>
      </c>
      <c r="N133" s="69">
        <v>81.831000000000003</v>
      </c>
      <c r="O133" s="69">
        <v>133.14400000000001</v>
      </c>
      <c r="P133" s="69">
        <v>186.828</v>
      </c>
      <c r="Q133" s="69">
        <v>34.183999999999997</v>
      </c>
    </row>
    <row r="134" spans="2:17">
      <c r="B134" s="51">
        <v>41061</v>
      </c>
      <c r="C134" s="70">
        <v>101.58481895999998</v>
      </c>
      <c r="D134" s="70">
        <v>42.752965669999988</v>
      </c>
      <c r="E134" s="71">
        <v>36.749259469999977</v>
      </c>
      <c r="F134" s="71">
        <v>22.082593820000003</v>
      </c>
      <c r="G134" s="52">
        <f t="shared" si="11"/>
        <v>0.21565815227736973</v>
      </c>
      <c r="H134" s="51">
        <v>41061</v>
      </c>
      <c r="I134" s="69">
        <f t="shared" si="10"/>
        <v>739.55099999999993</v>
      </c>
      <c r="J134" s="69">
        <v>157.471</v>
      </c>
      <c r="K134" s="69">
        <v>44.075000000000003</v>
      </c>
      <c r="L134" s="69">
        <v>68.665000000000006</v>
      </c>
      <c r="M134" s="69">
        <v>30.358000000000001</v>
      </c>
      <c r="N134" s="69">
        <v>82.438000000000002</v>
      </c>
      <c r="O134" s="69">
        <v>134.124</v>
      </c>
      <c r="P134" s="69">
        <v>187.99700000000001</v>
      </c>
      <c r="Q134" s="69">
        <v>34.423000000000002</v>
      </c>
    </row>
    <row r="135" spans="2:17">
      <c r="B135" s="51">
        <v>41091</v>
      </c>
      <c r="C135" s="70">
        <v>109.12990130999997</v>
      </c>
      <c r="D135" s="70">
        <v>45.763975779999996</v>
      </c>
      <c r="E135" s="71">
        <v>41.81383534999997</v>
      </c>
      <c r="F135" s="71">
        <v>21.55209018</v>
      </c>
      <c r="G135" s="52">
        <f t="shared" si="11"/>
        <v>0.39193257608011223</v>
      </c>
      <c r="H135" s="51">
        <v>41091</v>
      </c>
      <c r="I135" s="69">
        <f t="shared" si="10"/>
        <v>746.79200000000003</v>
      </c>
      <c r="J135" s="69">
        <v>158.79900000000001</v>
      </c>
      <c r="K135" s="69">
        <v>44.63</v>
      </c>
      <c r="L135" s="69">
        <v>69.403000000000006</v>
      </c>
      <c r="M135" s="69">
        <v>30.792999999999999</v>
      </c>
      <c r="N135" s="69">
        <v>83.3</v>
      </c>
      <c r="O135" s="69">
        <v>135.489</v>
      </c>
      <c r="P135" s="69">
        <v>189.691</v>
      </c>
      <c r="Q135" s="69">
        <v>34.686999999999998</v>
      </c>
    </row>
    <row r="136" spans="2:17">
      <c r="B136" s="51">
        <v>41122</v>
      </c>
      <c r="C136" s="70">
        <v>125.19137018999996</v>
      </c>
      <c r="D136" s="70">
        <v>50.189348769999981</v>
      </c>
      <c r="E136" s="71">
        <v>50.55565380999996</v>
      </c>
      <c r="F136" s="71">
        <v>24.446367610000003</v>
      </c>
      <c r="G136" s="52">
        <f t="shared" si="11"/>
        <v>0.29708912494932638</v>
      </c>
      <c r="H136" s="51">
        <v>41122</v>
      </c>
      <c r="I136" s="69">
        <f t="shared" si="10"/>
        <v>754.47199999999998</v>
      </c>
      <c r="J136" s="69">
        <v>160.39599999999999</v>
      </c>
      <c r="K136" s="69">
        <v>45.122999999999998</v>
      </c>
      <c r="L136" s="69">
        <v>70.144999999999996</v>
      </c>
      <c r="M136" s="69">
        <v>31.091999999999999</v>
      </c>
      <c r="N136" s="69">
        <v>84.082999999999998</v>
      </c>
      <c r="O136" s="69">
        <v>137.03299999999999</v>
      </c>
      <c r="P136" s="69">
        <v>191.529</v>
      </c>
      <c r="Q136" s="69">
        <v>35.070999999999998</v>
      </c>
    </row>
    <row r="137" spans="2:17">
      <c r="B137" s="51">
        <v>41153</v>
      </c>
      <c r="C137" s="70">
        <v>108.81610365999995</v>
      </c>
      <c r="D137" s="70">
        <v>48.005958299999982</v>
      </c>
      <c r="E137" s="71">
        <v>37.925352939999975</v>
      </c>
      <c r="F137" s="71">
        <v>22.88479242</v>
      </c>
      <c r="G137" s="52">
        <f t="shared" si="11"/>
        <v>0.1545335529416545</v>
      </c>
      <c r="H137" s="51">
        <v>41153</v>
      </c>
      <c r="I137" s="69">
        <f t="shared" si="10"/>
        <v>765.43200000000002</v>
      </c>
      <c r="J137" s="69">
        <v>162.619</v>
      </c>
      <c r="K137" s="69">
        <v>45.889000000000003</v>
      </c>
      <c r="L137" s="69">
        <v>71.415000000000006</v>
      </c>
      <c r="M137" s="69">
        <v>31.556000000000001</v>
      </c>
      <c r="N137" s="69">
        <v>85.302000000000007</v>
      </c>
      <c r="O137" s="69">
        <v>139.87700000000001</v>
      </c>
      <c r="P137" s="69">
        <v>193.316</v>
      </c>
      <c r="Q137" s="69">
        <v>35.457999999999998</v>
      </c>
    </row>
    <row r="138" spans="2:17">
      <c r="B138" s="51">
        <v>41183</v>
      </c>
      <c r="C138" s="70">
        <v>129.06049888999999</v>
      </c>
      <c r="D138" s="70">
        <v>52.28711312999998</v>
      </c>
      <c r="E138" s="71">
        <v>50.476353309999993</v>
      </c>
      <c r="F138" s="71">
        <v>26.297032450000007</v>
      </c>
      <c r="G138" s="52">
        <f t="shared" si="11"/>
        <v>0.36375421778551198</v>
      </c>
      <c r="H138" s="51">
        <v>41183</v>
      </c>
      <c r="I138" s="69">
        <f t="shared" si="10"/>
        <v>774.31600000000003</v>
      </c>
      <c r="J138" s="69">
        <v>164.095</v>
      </c>
      <c r="K138" s="69">
        <v>46.686999999999998</v>
      </c>
      <c r="L138" s="69">
        <v>72.506</v>
      </c>
      <c r="M138" s="69">
        <v>31.972999999999999</v>
      </c>
      <c r="N138" s="69">
        <v>86.266999999999996</v>
      </c>
      <c r="O138" s="69">
        <v>141.429</v>
      </c>
      <c r="P138" s="69">
        <v>195.43299999999999</v>
      </c>
      <c r="Q138" s="69">
        <v>35.926000000000002</v>
      </c>
    </row>
    <row r="139" spans="2:17">
      <c r="B139" s="51">
        <v>41214</v>
      </c>
      <c r="C139" s="70">
        <v>125.56856196999998</v>
      </c>
      <c r="D139" s="70">
        <v>51.377138049999992</v>
      </c>
      <c r="E139" s="71">
        <v>46.126988189999992</v>
      </c>
      <c r="F139" s="71">
        <v>28.064435729999996</v>
      </c>
      <c r="G139" s="52">
        <f t="shared" si="11"/>
        <v>0.33035983740340003</v>
      </c>
      <c r="H139" s="51">
        <v>41214</v>
      </c>
      <c r="I139" s="69">
        <f t="shared" si="10"/>
        <v>781.42699999999991</v>
      </c>
      <c r="J139" s="69">
        <v>165.45599999999999</v>
      </c>
      <c r="K139" s="69">
        <v>47.152999999999999</v>
      </c>
      <c r="L139" s="69">
        <v>73.296000000000006</v>
      </c>
      <c r="M139" s="69">
        <v>32.286999999999999</v>
      </c>
      <c r="N139" s="69">
        <v>87.176000000000002</v>
      </c>
      <c r="O139" s="69">
        <v>142.79300000000001</v>
      </c>
      <c r="P139" s="69">
        <v>196.96899999999999</v>
      </c>
      <c r="Q139" s="69">
        <v>36.296999999999997</v>
      </c>
    </row>
    <row r="140" spans="2:17">
      <c r="B140" s="51">
        <v>41244</v>
      </c>
      <c r="C140" s="70">
        <v>142.01469812999997</v>
      </c>
      <c r="D140" s="70">
        <v>58.013894309999976</v>
      </c>
      <c r="E140" s="71">
        <v>50.411261639999985</v>
      </c>
      <c r="F140" s="71">
        <v>33.589542180000002</v>
      </c>
      <c r="G140" s="52">
        <f t="shared" si="11"/>
        <v>0.46571125799237767</v>
      </c>
      <c r="H140" s="51">
        <v>41244</v>
      </c>
      <c r="I140" s="69">
        <f t="shared" si="10"/>
        <v>787.32500000000005</v>
      </c>
      <c r="J140" s="69">
        <v>166.60599999999999</v>
      </c>
      <c r="K140" s="69">
        <v>47.481000000000002</v>
      </c>
      <c r="L140" s="69">
        <v>73.902000000000001</v>
      </c>
      <c r="M140" s="69">
        <v>32.569000000000003</v>
      </c>
      <c r="N140" s="69">
        <v>87.847999999999999</v>
      </c>
      <c r="O140" s="69">
        <v>143.93799999999999</v>
      </c>
      <c r="P140" s="69">
        <v>198.428</v>
      </c>
      <c r="Q140" s="69">
        <v>36.552999999999997</v>
      </c>
    </row>
    <row r="141" spans="2:17">
      <c r="B141" s="51">
        <v>41275</v>
      </c>
      <c r="C141" s="70">
        <v>154.82683003999998</v>
      </c>
      <c r="D141" s="70">
        <v>71.335679629999987</v>
      </c>
      <c r="E141" s="71">
        <v>60.115515499999979</v>
      </c>
      <c r="F141" s="71">
        <v>23.375634910000002</v>
      </c>
      <c r="G141" s="52">
        <f t="shared" si="11"/>
        <v>0.19105991790547705</v>
      </c>
      <c r="H141" s="51">
        <v>41275</v>
      </c>
      <c r="I141" s="69">
        <f t="shared" si="10"/>
        <v>793.928</v>
      </c>
      <c r="J141" s="69">
        <v>167.66300000000001</v>
      </c>
      <c r="K141" s="69">
        <v>47.784999999999997</v>
      </c>
      <c r="L141" s="69">
        <v>74.846000000000004</v>
      </c>
      <c r="M141" s="69">
        <v>32.902000000000001</v>
      </c>
      <c r="N141" s="69">
        <v>88.91</v>
      </c>
      <c r="O141" s="69">
        <v>145.01300000000001</v>
      </c>
      <c r="P141" s="69">
        <v>199.98099999999999</v>
      </c>
      <c r="Q141" s="69">
        <v>36.828000000000003</v>
      </c>
    </row>
    <row r="142" spans="2:17">
      <c r="B142" s="51">
        <v>41306</v>
      </c>
      <c r="C142" s="70">
        <v>124.05153297999996</v>
      </c>
      <c r="D142" s="70">
        <v>57.642771839999988</v>
      </c>
      <c r="E142" s="71">
        <v>42.697253889999985</v>
      </c>
      <c r="F142" s="71">
        <v>23.711507250000004</v>
      </c>
      <c r="G142" s="52">
        <f t="shared" si="11"/>
        <v>0.14853441163318304</v>
      </c>
      <c r="H142" s="51">
        <v>41306</v>
      </c>
      <c r="I142" s="69">
        <f t="shared" si="10"/>
        <v>803.38400000000001</v>
      </c>
      <c r="J142" s="69">
        <v>168.97800000000001</v>
      </c>
      <c r="K142" s="69">
        <v>48.969000000000001</v>
      </c>
      <c r="L142" s="69">
        <v>76.524000000000001</v>
      </c>
      <c r="M142" s="69">
        <v>33.743000000000002</v>
      </c>
      <c r="N142" s="69">
        <v>89.831999999999994</v>
      </c>
      <c r="O142" s="69">
        <v>146.34299999999999</v>
      </c>
      <c r="P142" s="69">
        <v>201.70500000000001</v>
      </c>
      <c r="Q142" s="69">
        <v>37.29</v>
      </c>
    </row>
    <row r="143" spans="2:17">
      <c r="B143" s="51">
        <v>41334</v>
      </c>
      <c r="C143" s="70">
        <v>137.00891299</v>
      </c>
      <c r="D143" s="70">
        <v>67.646786070000005</v>
      </c>
      <c r="E143" s="71">
        <v>42.597634849999992</v>
      </c>
      <c r="F143" s="71">
        <v>26.764492070000003</v>
      </c>
      <c r="G143" s="52">
        <f t="shared" si="11"/>
        <v>0.17074699467960142</v>
      </c>
      <c r="H143" s="51">
        <v>41334</v>
      </c>
      <c r="I143" s="69">
        <f t="shared" si="10"/>
        <v>808.92200000000014</v>
      </c>
      <c r="J143" s="69">
        <v>169.88900000000001</v>
      </c>
      <c r="K143" s="69">
        <v>49.323999999999998</v>
      </c>
      <c r="L143" s="69">
        <v>77.14</v>
      </c>
      <c r="M143" s="69">
        <v>33.976999999999997</v>
      </c>
      <c r="N143" s="69">
        <v>90.557000000000002</v>
      </c>
      <c r="O143" s="69">
        <v>147.51400000000001</v>
      </c>
      <c r="P143" s="69">
        <v>202.999</v>
      </c>
      <c r="Q143" s="69">
        <v>37.521999999999998</v>
      </c>
    </row>
    <row r="144" spans="2:17">
      <c r="B144" s="51">
        <v>41365</v>
      </c>
      <c r="C144" s="70">
        <v>150.23083524999998</v>
      </c>
      <c r="D144" s="70">
        <v>74.078177239999974</v>
      </c>
      <c r="E144" s="71">
        <v>45.456445999999985</v>
      </c>
      <c r="F144" s="71">
        <v>30.696212010000007</v>
      </c>
      <c r="G144" s="52">
        <f t="shared" si="11"/>
        <v>0.32078385615397575</v>
      </c>
      <c r="H144" s="51">
        <v>41365</v>
      </c>
      <c r="I144" s="69">
        <f t="shared" si="10"/>
        <v>817.3549999999999</v>
      </c>
      <c r="J144" s="69">
        <v>171.29400000000001</v>
      </c>
      <c r="K144" s="69">
        <v>49.85</v>
      </c>
      <c r="L144" s="69">
        <v>77.975999999999999</v>
      </c>
      <c r="M144" s="69">
        <v>34.406999999999996</v>
      </c>
      <c r="N144" s="69">
        <v>91.668000000000006</v>
      </c>
      <c r="O144" s="69">
        <v>149.00899999999999</v>
      </c>
      <c r="P144" s="69">
        <v>205.11099999999999</v>
      </c>
      <c r="Q144" s="69">
        <v>38.04</v>
      </c>
    </row>
    <row r="145" spans="2:17">
      <c r="B145" s="51">
        <v>41395</v>
      </c>
      <c r="C145" s="70">
        <v>119.52954692999998</v>
      </c>
      <c r="D145" s="70">
        <v>49.952185209999982</v>
      </c>
      <c r="E145" s="71">
        <v>43.503889719999989</v>
      </c>
      <c r="F145" s="71">
        <v>26.073471999999999</v>
      </c>
      <c r="G145" s="52">
        <f t="shared" si="11"/>
        <v>0.17115642654802099</v>
      </c>
      <c r="H145" s="51">
        <v>41395</v>
      </c>
      <c r="I145" s="69">
        <f t="shared" si="10"/>
        <v>823.26400000000001</v>
      </c>
      <c r="J145" s="69">
        <v>172.339</v>
      </c>
      <c r="K145" s="69">
        <v>50.323999999999998</v>
      </c>
      <c r="L145" s="69">
        <v>78.503</v>
      </c>
      <c r="M145" s="69">
        <v>34.686</v>
      </c>
      <c r="N145" s="69">
        <v>92.448999999999998</v>
      </c>
      <c r="O145" s="69">
        <v>149.989</v>
      </c>
      <c r="P145" s="69">
        <v>206.63200000000001</v>
      </c>
      <c r="Q145" s="69">
        <v>38.341999999999999</v>
      </c>
    </row>
    <row r="146" spans="2:17">
      <c r="B146" s="51">
        <v>41426</v>
      </c>
      <c r="C146" s="70">
        <v>129.57346703999997</v>
      </c>
      <c r="D146" s="70">
        <v>52.686656139999975</v>
      </c>
      <c r="E146" s="71">
        <v>49.326512239999985</v>
      </c>
      <c r="F146" s="71">
        <v>27.560298660000001</v>
      </c>
      <c r="G146" s="52">
        <f t="shared" si="11"/>
        <v>0.27551998779483777</v>
      </c>
      <c r="H146" s="51">
        <v>41426</v>
      </c>
      <c r="I146" s="69">
        <f t="shared" si="10"/>
        <v>828.11900000000003</v>
      </c>
      <c r="J146" s="69">
        <v>173.19900000000001</v>
      </c>
      <c r="K146" s="69">
        <v>50.77</v>
      </c>
      <c r="L146" s="69">
        <v>78.965999999999994</v>
      </c>
      <c r="M146" s="69">
        <v>34.832999999999998</v>
      </c>
      <c r="N146" s="69">
        <v>93.051000000000002</v>
      </c>
      <c r="O146" s="69">
        <v>150.86099999999999</v>
      </c>
      <c r="P146" s="69">
        <v>207.80099999999999</v>
      </c>
      <c r="Q146" s="69">
        <v>38.637999999999998</v>
      </c>
    </row>
    <row r="147" spans="2:17">
      <c r="B147" s="51">
        <v>41456</v>
      </c>
      <c r="C147" s="70">
        <v>130.35584503999996</v>
      </c>
      <c r="D147" s="70">
        <v>53.037172529999978</v>
      </c>
      <c r="E147" s="71">
        <v>51.431737560000002</v>
      </c>
      <c r="F147" s="71">
        <v>25.886934950000004</v>
      </c>
      <c r="G147" s="52">
        <f t="shared" si="11"/>
        <v>0.19450163039829471</v>
      </c>
      <c r="H147" s="51">
        <v>41456</v>
      </c>
      <c r="I147" s="69">
        <f t="shared" si="10"/>
        <v>834.375</v>
      </c>
      <c r="J147" s="69">
        <v>174.464</v>
      </c>
      <c r="K147" s="69">
        <v>51.238999999999997</v>
      </c>
      <c r="L147" s="69">
        <v>79.563999999999993</v>
      </c>
      <c r="M147" s="69">
        <v>35.048999999999999</v>
      </c>
      <c r="N147" s="69">
        <v>93.915000000000006</v>
      </c>
      <c r="O147" s="69">
        <v>152.00700000000001</v>
      </c>
      <c r="P147" s="69">
        <v>209.24600000000001</v>
      </c>
      <c r="Q147" s="69">
        <v>38.890999999999998</v>
      </c>
    </row>
    <row r="148" spans="2:17">
      <c r="B148" s="51">
        <v>41487</v>
      </c>
      <c r="C148" s="70">
        <v>134.30445186999998</v>
      </c>
      <c r="D148" s="70">
        <v>58.436039669999985</v>
      </c>
      <c r="E148" s="71">
        <v>48.365983819999997</v>
      </c>
      <c r="F148" s="71">
        <v>27.502428380000001</v>
      </c>
      <c r="G148" s="52">
        <f t="shared" si="11"/>
        <v>7.2793209836822692E-2</v>
      </c>
      <c r="H148" s="51">
        <v>41487</v>
      </c>
      <c r="I148" s="69">
        <f t="shared" si="10"/>
        <v>840.55900000000008</v>
      </c>
      <c r="J148" s="69">
        <v>175.59700000000001</v>
      </c>
      <c r="K148" s="69">
        <v>51.734999999999999</v>
      </c>
      <c r="L148" s="69">
        <v>80.234999999999999</v>
      </c>
      <c r="M148" s="69">
        <v>35.302</v>
      </c>
      <c r="N148" s="69">
        <v>94.650999999999996</v>
      </c>
      <c r="O148" s="69">
        <v>153.232</v>
      </c>
      <c r="P148" s="69">
        <v>210.66399999999999</v>
      </c>
      <c r="Q148" s="69">
        <v>39.143000000000001</v>
      </c>
    </row>
    <row r="149" spans="2:17">
      <c r="B149" s="51">
        <v>41518</v>
      </c>
      <c r="C149" s="70">
        <v>134.88717288999996</v>
      </c>
      <c r="D149" s="70">
        <v>54.208027019999967</v>
      </c>
      <c r="E149" s="71">
        <v>50.941238129999988</v>
      </c>
      <c r="F149" s="71">
        <v>29.737907740000001</v>
      </c>
      <c r="G149" s="52">
        <f t="shared" si="11"/>
        <v>0.23958833622144793</v>
      </c>
      <c r="H149" s="51">
        <v>41518</v>
      </c>
      <c r="I149" s="69">
        <f t="shared" si="10"/>
        <v>845.83300000000008</v>
      </c>
      <c r="J149" s="69">
        <v>175.90299999999999</v>
      </c>
      <c r="K149" s="69">
        <v>52.055</v>
      </c>
      <c r="L149" s="69">
        <v>80.873000000000005</v>
      </c>
      <c r="M149" s="69">
        <v>35.636000000000003</v>
      </c>
      <c r="N149" s="69">
        <v>95.436999999999998</v>
      </c>
      <c r="O149" s="69">
        <v>154.41999999999999</v>
      </c>
      <c r="P149" s="69">
        <v>212.178</v>
      </c>
      <c r="Q149" s="69">
        <v>39.331000000000003</v>
      </c>
    </row>
    <row r="150" spans="2:17">
      <c r="B150" s="51">
        <v>41548</v>
      </c>
      <c r="C150" s="70">
        <v>152.79838386999995</v>
      </c>
      <c r="D150" s="70">
        <v>57.847304839999993</v>
      </c>
      <c r="E150" s="71">
        <v>60.487220669999978</v>
      </c>
      <c r="F150" s="71">
        <v>34.463858359999996</v>
      </c>
      <c r="G150" s="52">
        <f t="shared" si="11"/>
        <v>0.18392835285901143</v>
      </c>
      <c r="H150" s="51">
        <v>41548</v>
      </c>
      <c r="I150" s="69">
        <f t="shared" si="10"/>
        <v>851.33699999999988</v>
      </c>
      <c r="J150" s="69">
        <v>176.761</v>
      </c>
      <c r="K150" s="69">
        <v>52.414000000000001</v>
      </c>
      <c r="L150" s="69">
        <v>81.587000000000003</v>
      </c>
      <c r="M150" s="69">
        <v>36.000999999999998</v>
      </c>
      <c r="N150" s="69">
        <v>96.224999999999994</v>
      </c>
      <c r="O150" s="69">
        <v>155.38900000000001</v>
      </c>
      <c r="P150" s="69">
        <v>213.51599999999999</v>
      </c>
      <c r="Q150" s="69">
        <v>39.444000000000003</v>
      </c>
    </row>
    <row r="151" spans="2:17">
      <c r="B151" s="51">
        <v>41579</v>
      </c>
      <c r="C151" s="70">
        <v>144.07826005999999</v>
      </c>
      <c r="D151" s="70">
        <v>60.649681689999973</v>
      </c>
      <c r="E151" s="71">
        <v>51.151132990000001</v>
      </c>
      <c r="F151" s="71">
        <v>32.277445380000003</v>
      </c>
      <c r="G151" s="52">
        <f t="shared" si="11"/>
        <v>0.14740710413186253</v>
      </c>
      <c r="H151" s="51">
        <v>41579</v>
      </c>
      <c r="I151" s="69">
        <f t="shared" si="10"/>
        <v>856.53600000000006</v>
      </c>
      <c r="J151" s="69">
        <v>177.76900000000001</v>
      </c>
      <c r="K151" s="69">
        <v>52.71</v>
      </c>
      <c r="L151" s="69">
        <v>82.061000000000007</v>
      </c>
      <c r="M151" s="69">
        <v>36.293999999999997</v>
      </c>
      <c r="N151" s="69">
        <v>96.864000000000004</v>
      </c>
      <c r="O151" s="69">
        <v>156.31</v>
      </c>
      <c r="P151" s="69">
        <v>214.90799999999999</v>
      </c>
      <c r="Q151" s="69">
        <v>39.619999999999997</v>
      </c>
    </row>
    <row r="152" spans="2:17">
      <c r="B152" s="51">
        <v>41609</v>
      </c>
      <c r="C152" s="70">
        <v>173.42379656</v>
      </c>
      <c r="D152" s="70">
        <v>62.578139259999986</v>
      </c>
      <c r="E152" s="71">
        <v>66.380388299999993</v>
      </c>
      <c r="F152" s="71">
        <v>44.465268999999992</v>
      </c>
      <c r="G152" s="52">
        <f t="shared" si="11"/>
        <v>0.22116794137215434</v>
      </c>
      <c r="H152" s="51">
        <v>41609</v>
      </c>
      <c r="I152" s="69">
        <f t="shared" si="10"/>
        <v>860.48399999999992</v>
      </c>
      <c r="J152" s="69">
        <v>178.471</v>
      </c>
      <c r="K152" s="69">
        <v>52.962000000000003</v>
      </c>
      <c r="L152" s="69">
        <v>82.447999999999993</v>
      </c>
      <c r="M152" s="69">
        <v>36.433999999999997</v>
      </c>
      <c r="N152" s="69">
        <v>97.38</v>
      </c>
      <c r="O152" s="69">
        <v>157.024</v>
      </c>
      <c r="P152" s="69">
        <v>216.03800000000001</v>
      </c>
      <c r="Q152" s="69">
        <v>39.726999999999997</v>
      </c>
    </row>
    <row r="153" spans="2:17">
      <c r="B153" s="51">
        <v>41640</v>
      </c>
      <c r="C153" s="70">
        <v>194.75408308999997</v>
      </c>
      <c r="D153" s="70">
        <v>83.007825429999997</v>
      </c>
      <c r="E153" s="71">
        <v>73.444255579999975</v>
      </c>
      <c r="F153" s="71">
        <v>38.302002080000001</v>
      </c>
      <c r="G153" s="52">
        <f t="shared" si="11"/>
        <v>0.25788329477316463</v>
      </c>
      <c r="H153" s="51">
        <v>41640</v>
      </c>
      <c r="I153" s="69">
        <f t="shared" si="10"/>
        <v>866.0920000000001</v>
      </c>
      <c r="J153" s="69">
        <v>179.285</v>
      </c>
      <c r="K153" s="69">
        <v>53.322000000000003</v>
      </c>
      <c r="L153" s="69">
        <v>83.001000000000005</v>
      </c>
      <c r="M153" s="69">
        <v>36.798999999999999</v>
      </c>
      <c r="N153" s="69">
        <v>98.296000000000006</v>
      </c>
      <c r="O153" s="69">
        <v>158.084</v>
      </c>
      <c r="P153" s="69">
        <v>217.44200000000001</v>
      </c>
      <c r="Q153" s="69">
        <v>39.863</v>
      </c>
    </row>
    <row r="154" spans="2:17">
      <c r="B154" s="51">
        <v>41671</v>
      </c>
      <c r="C154" s="70">
        <v>133.14955730999998</v>
      </c>
      <c r="D154" s="70">
        <v>63.327706449999987</v>
      </c>
      <c r="E154" s="71">
        <v>51.996041149999989</v>
      </c>
      <c r="F154" s="71">
        <v>17.825809710000005</v>
      </c>
      <c r="G154" s="52">
        <f t="shared" si="11"/>
        <v>7.3340684403044198E-2</v>
      </c>
      <c r="H154" s="51">
        <v>41671</v>
      </c>
      <c r="I154" s="69">
        <f t="shared" si="10"/>
        <v>873.43700000000001</v>
      </c>
      <c r="J154" s="69">
        <v>180.41499999999999</v>
      </c>
      <c r="K154" s="69">
        <v>54.018999999999998</v>
      </c>
      <c r="L154" s="69">
        <v>84.016999999999996</v>
      </c>
      <c r="M154" s="69">
        <v>37.201000000000001</v>
      </c>
      <c r="N154" s="69">
        <v>99.337000000000003</v>
      </c>
      <c r="O154" s="69">
        <v>159.16900000000001</v>
      </c>
      <c r="P154" s="69">
        <v>219.13499999999999</v>
      </c>
      <c r="Q154" s="69">
        <v>40.143999999999998</v>
      </c>
    </row>
    <row r="155" spans="2:17">
      <c r="B155" s="51">
        <v>41699</v>
      </c>
      <c r="C155" s="70">
        <v>161.98084403999994</v>
      </c>
      <c r="D155" s="70">
        <v>85.184950379999961</v>
      </c>
      <c r="E155" s="71">
        <v>61.51209175000001</v>
      </c>
      <c r="F155" s="71">
        <v>15.283801909999992</v>
      </c>
      <c r="G155" s="52">
        <f t="shared" si="11"/>
        <v>0.1822650111224704</v>
      </c>
      <c r="H155" s="51">
        <v>41699</v>
      </c>
      <c r="I155" s="69">
        <f t="shared" si="10"/>
        <v>879.99599999999998</v>
      </c>
      <c r="J155" s="69">
        <v>181.5</v>
      </c>
      <c r="K155" s="69">
        <v>54.558</v>
      </c>
      <c r="L155" s="69">
        <v>84.662000000000006</v>
      </c>
      <c r="M155" s="69">
        <v>37.595999999999997</v>
      </c>
      <c r="N155" s="69">
        <v>100.14</v>
      </c>
      <c r="O155" s="69">
        <v>160.30799999999999</v>
      </c>
      <c r="P155" s="69">
        <v>220.815</v>
      </c>
      <c r="Q155" s="69">
        <v>40.417000000000002</v>
      </c>
    </row>
    <row r="156" spans="2:17">
      <c r="B156" s="51">
        <v>41730</v>
      </c>
      <c r="C156" s="70">
        <v>183.59813522999997</v>
      </c>
      <c r="D156" s="70">
        <v>91.653075069999971</v>
      </c>
      <c r="E156" s="71">
        <v>53.641443160000009</v>
      </c>
      <c r="F156" s="71">
        <v>38.303616999999996</v>
      </c>
      <c r="G156" s="52">
        <f t="shared" si="11"/>
        <v>0.22210686590721052</v>
      </c>
      <c r="H156" s="51">
        <v>41730</v>
      </c>
      <c r="I156" s="69">
        <f t="shared" si="10"/>
        <v>885.70899999999983</v>
      </c>
      <c r="J156" s="69">
        <v>182.27699999999999</v>
      </c>
      <c r="K156" s="69">
        <v>54.978999999999999</v>
      </c>
      <c r="L156" s="69">
        <v>85.256</v>
      </c>
      <c r="M156" s="69">
        <v>37.878999999999998</v>
      </c>
      <c r="N156" s="69">
        <v>100.96899999999999</v>
      </c>
      <c r="O156" s="69">
        <v>161.46199999999999</v>
      </c>
      <c r="P156" s="69">
        <v>222.25200000000001</v>
      </c>
      <c r="Q156" s="69">
        <v>40.634999999999998</v>
      </c>
    </row>
    <row r="157" spans="2:17">
      <c r="B157" s="51">
        <v>41760</v>
      </c>
      <c r="C157" s="70">
        <v>153.63026167999999</v>
      </c>
      <c r="D157" s="70">
        <v>65.346648259999981</v>
      </c>
      <c r="E157" s="71">
        <v>52.303769509999988</v>
      </c>
      <c r="F157" s="71">
        <v>35.979843910000007</v>
      </c>
      <c r="G157" s="52">
        <f t="shared" si="11"/>
        <v>0.28529109016007892</v>
      </c>
      <c r="H157" s="51">
        <v>41760</v>
      </c>
      <c r="I157" s="69">
        <f t="shared" si="10"/>
        <v>892.49000000000012</v>
      </c>
      <c r="J157" s="69">
        <v>183.69</v>
      </c>
      <c r="K157" s="69">
        <v>55.529000000000003</v>
      </c>
      <c r="L157" s="69">
        <v>85.944000000000003</v>
      </c>
      <c r="M157" s="69">
        <v>38.195999999999998</v>
      </c>
      <c r="N157" s="69">
        <v>101.759</v>
      </c>
      <c r="O157" s="69">
        <v>162.57</v>
      </c>
      <c r="P157" s="69">
        <v>223.90100000000001</v>
      </c>
      <c r="Q157" s="69">
        <v>40.901000000000003</v>
      </c>
    </row>
    <row r="158" spans="2:17">
      <c r="B158" s="51">
        <v>41791</v>
      </c>
      <c r="C158" s="70">
        <v>137.38279411999997</v>
      </c>
      <c r="D158" s="70">
        <v>55.800205089999999</v>
      </c>
      <c r="E158" s="71">
        <v>50.397860189999989</v>
      </c>
      <c r="F158" s="71">
        <v>31.184728840000002</v>
      </c>
      <c r="G158" s="52">
        <f t="shared" si="11"/>
        <v>6.0269492345907727E-2</v>
      </c>
      <c r="H158" s="51">
        <v>41791</v>
      </c>
      <c r="I158" s="69">
        <f t="shared" si="10"/>
        <v>898.17899999999997</v>
      </c>
      <c r="J158" s="69">
        <v>184.83799999999999</v>
      </c>
      <c r="K158" s="69">
        <v>55.984000000000002</v>
      </c>
      <c r="L158" s="69">
        <v>86.551000000000002</v>
      </c>
      <c r="M158" s="69">
        <v>38.442999999999998</v>
      </c>
      <c r="N158" s="69">
        <v>102.38500000000001</v>
      </c>
      <c r="O158" s="69">
        <v>163.54599999999999</v>
      </c>
      <c r="P158" s="69">
        <v>225.214</v>
      </c>
      <c r="Q158" s="69">
        <v>41.218000000000004</v>
      </c>
    </row>
    <row r="159" spans="2:17">
      <c r="B159" s="51">
        <v>41821</v>
      </c>
      <c r="C159" s="70">
        <v>139.80674948999999</v>
      </c>
      <c r="D159" s="70">
        <v>58.325492069999989</v>
      </c>
      <c r="E159" s="71">
        <v>56.110278969999968</v>
      </c>
      <c r="F159" s="71">
        <v>25.37097845000001</v>
      </c>
      <c r="G159" s="52">
        <f t="shared" si="11"/>
        <v>7.2500810739249966E-2</v>
      </c>
      <c r="H159" s="51">
        <v>41821</v>
      </c>
      <c r="I159" s="69">
        <f t="shared" si="10"/>
        <v>905.34900000000005</v>
      </c>
      <c r="J159" s="69">
        <v>186.24600000000001</v>
      </c>
      <c r="K159" s="69">
        <v>56.537999999999997</v>
      </c>
      <c r="L159" s="69">
        <v>87.597999999999999</v>
      </c>
      <c r="M159" s="69">
        <v>38.841999999999999</v>
      </c>
      <c r="N159" s="69">
        <v>103.25</v>
      </c>
      <c r="O159" s="69">
        <v>164.69900000000001</v>
      </c>
      <c r="P159" s="69">
        <v>226.691</v>
      </c>
      <c r="Q159" s="69">
        <v>41.484999999999999</v>
      </c>
    </row>
    <row r="160" spans="2:17">
      <c r="B160" s="51">
        <v>41852</v>
      </c>
      <c r="C160" s="70">
        <v>133.62692790999998</v>
      </c>
      <c r="D160" s="70">
        <v>63.164233219999993</v>
      </c>
      <c r="E160" s="71">
        <v>51.269932179999955</v>
      </c>
      <c r="F160" s="71">
        <v>19.192762510000005</v>
      </c>
      <c r="G160" s="52">
        <f t="shared" si="11"/>
        <v>-5.0446872800300468E-3</v>
      </c>
      <c r="H160" s="51">
        <v>41852</v>
      </c>
      <c r="I160" s="69">
        <f t="shared" si="10"/>
        <v>911.99799999999993</v>
      </c>
      <c r="J160" s="69">
        <v>187.238</v>
      </c>
      <c r="K160" s="69">
        <v>57.185000000000002</v>
      </c>
      <c r="L160" s="69">
        <v>88.558999999999997</v>
      </c>
      <c r="M160" s="69">
        <v>39.155000000000001</v>
      </c>
      <c r="N160" s="69">
        <v>104.13200000000001</v>
      </c>
      <c r="O160" s="69">
        <v>165.97800000000001</v>
      </c>
      <c r="P160" s="69">
        <v>228.14099999999999</v>
      </c>
      <c r="Q160" s="69">
        <v>41.61</v>
      </c>
    </row>
    <row r="161" spans="2:17">
      <c r="B161" s="51">
        <v>41883</v>
      </c>
      <c r="C161" s="70">
        <v>149.38229192</v>
      </c>
      <c r="D161" s="70">
        <v>62.254142699999989</v>
      </c>
      <c r="E161" s="71">
        <v>56.343853230000001</v>
      </c>
      <c r="F161" s="71">
        <v>30.784295990000007</v>
      </c>
      <c r="G161" s="52">
        <f t="shared" si="11"/>
        <v>0.10746106334232963</v>
      </c>
      <c r="H161" s="51">
        <v>41883</v>
      </c>
      <c r="I161" s="69">
        <f t="shared" si="10"/>
        <v>919.3549999999999</v>
      </c>
      <c r="J161" s="69">
        <v>188.55799999999999</v>
      </c>
      <c r="K161" s="69">
        <v>57.735999999999997</v>
      </c>
      <c r="L161" s="69">
        <v>89.403000000000006</v>
      </c>
      <c r="M161" s="69">
        <v>39.515000000000001</v>
      </c>
      <c r="N161" s="69">
        <v>105.024</v>
      </c>
      <c r="O161" s="69">
        <v>167.46299999999999</v>
      </c>
      <c r="P161" s="69">
        <v>229.84700000000001</v>
      </c>
      <c r="Q161" s="69">
        <v>41.808999999999997</v>
      </c>
    </row>
    <row r="162" spans="2:17">
      <c r="B162" s="51">
        <v>41913</v>
      </c>
      <c r="C162" s="70">
        <v>168.42537096999993</v>
      </c>
      <c r="D162" s="70">
        <v>66.431654639999977</v>
      </c>
      <c r="E162" s="71">
        <v>65.896686659999986</v>
      </c>
      <c r="F162" s="71">
        <v>36.097029670000005</v>
      </c>
      <c r="G162" s="52">
        <f t="shared" si="11"/>
        <v>0.10227193969077142</v>
      </c>
      <c r="H162" s="51">
        <v>41913</v>
      </c>
      <c r="I162" s="69">
        <f t="shared" si="10"/>
        <v>925.14499999999998</v>
      </c>
      <c r="J162" s="69">
        <v>189.22499999999999</v>
      </c>
      <c r="K162" s="69">
        <v>58.247</v>
      </c>
      <c r="L162" s="69">
        <v>90.301000000000002</v>
      </c>
      <c r="M162" s="69">
        <v>39.700000000000003</v>
      </c>
      <c r="N162" s="69">
        <v>105.77800000000001</v>
      </c>
      <c r="O162" s="69">
        <v>169.03899999999999</v>
      </c>
      <c r="P162" s="69">
        <v>230.88399999999999</v>
      </c>
      <c r="Q162" s="69">
        <v>41.970999999999997</v>
      </c>
    </row>
    <row r="163" spans="2:17">
      <c r="B163" s="51">
        <v>41944</v>
      </c>
      <c r="C163" s="70">
        <v>146.77626219999999</v>
      </c>
      <c r="D163" s="70">
        <v>64.507802509999976</v>
      </c>
      <c r="E163" s="71">
        <v>54.64629334</v>
      </c>
      <c r="F163" s="71">
        <v>27.622166350000004</v>
      </c>
      <c r="G163" s="52">
        <f t="shared" si="11"/>
        <v>1.8725948931340719E-2</v>
      </c>
      <c r="H163" s="51">
        <v>41944</v>
      </c>
      <c r="I163" s="69">
        <f t="shared" si="10"/>
        <v>930.21199999999999</v>
      </c>
      <c r="J163" s="69">
        <v>190.30699999999999</v>
      </c>
      <c r="K163" s="69">
        <v>58.558999999999997</v>
      </c>
      <c r="L163" s="69">
        <v>90.727999999999994</v>
      </c>
      <c r="M163" s="69">
        <v>39.911999999999999</v>
      </c>
      <c r="N163" s="69">
        <v>106.44</v>
      </c>
      <c r="O163" s="69">
        <v>170.01400000000001</v>
      </c>
      <c r="P163" s="69">
        <v>232.096</v>
      </c>
      <c r="Q163" s="69">
        <v>42.155999999999999</v>
      </c>
    </row>
    <row r="164" spans="2:17">
      <c r="B164" s="51">
        <v>41974</v>
      </c>
      <c r="C164" s="70">
        <v>174.12073984999992</v>
      </c>
      <c r="D164" s="70">
        <v>69.024425049999977</v>
      </c>
      <c r="E164" s="71">
        <v>61.349544329999965</v>
      </c>
      <c r="F164" s="71">
        <v>43.746770470000001</v>
      </c>
      <c r="G164" s="52">
        <f t="shared" si="11"/>
        <v>4.0187292852789103E-3</v>
      </c>
      <c r="H164" s="51">
        <v>41974</v>
      </c>
      <c r="I164" s="69">
        <f t="shared" si="10"/>
        <v>932.62599999999998</v>
      </c>
      <c r="J164" s="69">
        <v>190.69499999999999</v>
      </c>
      <c r="K164" s="69">
        <v>58.692</v>
      </c>
      <c r="L164" s="69">
        <v>90.983999999999995</v>
      </c>
      <c r="M164" s="69">
        <v>40.006999999999998</v>
      </c>
      <c r="N164" s="69">
        <v>106.869</v>
      </c>
      <c r="O164" s="69">
        <v>170.524</v>
      </c>
      <c r="P164" s="69">
        <v>232.66900000000001</v>
      </c>
      <c r="Q164" s="69">
        <v>42.186</v>
      </c>
    </row>
    <row r="165" spans="2:17">
      <c r="B165" s="51">
        <v>42005</v>
      </c>
      <c r="C165" s="70">
        <v>189.26989536999997</v>
      </c>
      <c r="D165" s="70">
        <v>89.54448309</v>
      </c>
      <c r="E165" s="71">
        <v>79.899052209999994</v>
      </c>
      <c r="F165" s="71">
        <v>19.826360070000003</v>
      </c>
      <c r="G165" s="52">
        <f t="shared" si="11"/>
        <v>-2.8159551948729322E-2</v>
      </c>
      <c r="H165" s="51">
        <v>42005</v>
      </c>
      <c r="I165" s="69">
        <f t="shared" si="10"/>
        <v>941.02499999999998</v>
      </c>
      <c r="J165" s="69">
        <v>192.315</v>
      </c>
      <c r="K165" s="69">
        <v>58.899000000000001</v>
      </c>
      <c r="L165" s="69">
        <v>91.691000000000003</v>
      </c>
      <c r="M165" s="69">
        <v>40.558</v>
      </c>
      <c r="N165" s="69">
        <v>108.01</v>
      </c>
      <c r="O165" s="69">
        <v>171.887</v>
      </c>
      <c r="P165" s="69">
        <v>234.941</v>
      </c>
      <c r="Q165" s="69">
        <v>42.723999999999997</v>
      </c>
    </row>
    <row r="166" spans="2:17">
      <c r="B166" s="51">
        <v>42036</v>
      </c>
      <c r="C166" s="70">
        <v>127.88380120999997</v>
      </c>
      <c r="D166" s="70">
        <v>57.51443029</v>
      </c>
      <c r="E166" s="71">
        <v>50.444769799999996</v>
      </c>
      <c r="F166" s="71">
        <v>19.924601120000002</v>
      </c>
      <c r="G166" s="52">
        <f t="shared" si="11"/>
        <v>-3.9547680115377459E-2</v>
      </c>
      <c r="H166" s="51">
        <v>42036</v>
      </c>
      <c r="I166" s="69">
        <f t="shared" si="10"/>
        <v>951.12700000000007</v>
      </c>
      <c r="J166" s="69">
        <v>194.31100000000001</v>
      </c>
      <c r="K166" s="69">
        <v>59.433</v>
      </c>
      <c r="L166" s="69">
        <v>92.733000000000004</v>
      </c>
      <c r="M166" s="69">
        <v>41.195</v>
      </c>
      <c r="N166" s="69">
        <v>109.471</v>
      </c>
      <c r="O166" s="69">
        <v>173.34200000000001</v>
      </c>
      <c r="P166" s="69">
        <v>237.20099999999999</v>
      </c>
      <c r="Q166" s="69">
        <v>43.441000000000003</v>
      </c>
    </row>
    <row r="167" spans="2:17">
      <c r="B167" s="51">
        <v>42064</v>
      </c>
      <c r="C167" s="70">
        <v>223.01757363000002</v>
      </c>
      <c r="D167" s="70">
        <v>153.59973556</v>
      </c>
      <c r="E167" s="71">
        <v>46.217661179999979</v>
      </c>
      <c r="F167" s="71">
        <v>23.200176890000009</v>
      </c>
      <c r="G167" s="52">
        <f t="shared" si="11"/>
        <v>0.37681449279846646</v>
      </c>
      <c r="H167" s="51">
        <v>42064</v>
      </c>
      <c r="I167" s="69">
        <f t="shared" si="10"/>
        <v>959.1099999999999</v>
      </c>
      <c r="J167" s="69">
        <v>195.643</v>
      </c>
      <c r="K167" s="69">
        <v>59.860999999999997</v>
      </c>
      <c r="L167" s="69">
        <v>93.676000000000002</v>
      </c>
      <c r="M167" s="69">
        <v>41.722000000000001</v>
      </c>
      <c r="N167" s="69">
        <v>110.699</v>
      </c>
      <c r="O167" s="69">
        <v>174.58600000000001</v>
      </c>
      <c r="P167" s="69">
        <v>239.065</v>
      </c>
      <c r="Q167" s="69">
        <v>43.857999999999997</v>
      </c>
    </row>
    <row r="168" spans="2:17">
      <c r="B168" s="51">
        <v>42095</v>
      </c>
      <c r="C168" s="70">
        <v>160.96215624999996</v>
      </c>
      <c r="D168" s="70">
        <v>90.380199780000012</v>
      </c>
      <c r="E168" s="71">
        <v>41.47827508999999</v>
      </c>
      <c r="F168" s="71">
        <v>29.103681379999998</v>
      </c>
      <c r="G168" s="52">
        <f t="shared" si="11"/>
        <v>-0.1232908980891505</v>
      </c>
      <c r="H168" s="51">
        <v>42095</v>
      </c>
      <c r="I168" s="69">
        <f t="shared" si="10"/>
        <v>969.03700000000003</v>
      </c>
      <c r="J168" s="69">
        <v>197.423</v>
      </c>
      <c r="K168" s="69">
        <v>60.427999999999997</v>
      </c>
      <c r="L168" s="69">
        <v>94.625</v>
      </c>
      <c r="M168" s="69">
        <v>42.256</v>
      </c>
      <c r="N168" s="69">
        <v>112.149</v>
      </c>
      <c r="O168" s="69">
        <v>176.46299999999999</v>
      </c>
      <c r="P168" s="69">
        <v>241.339</v>
      </c>
      <c r="Q168" s="69">
        <v>44.353999999999999</v>
      </c>
    </row>
    <row r="169" spans="2:17">
      <c r="B169" s="51">
        <v>42125</v>
      </c>
      <c r="C169" s="70">
        <v>130.64732575999997</v>
      </c>
      <c r="D169" s="70">
        <v>56.402120099999998</v>
      </c>
      <c r="E169" s="71">
        <v>50.472975299999973</v>
      </c>
      <c r="F169" s="71">
        <v>23.772230360000009</v>
      </c>
      <c r="G169" s="52">
        <f t="shared" si="11"/>
        <v>-0.14959901564101807</v>
      </c>
      <c r="H169" s="51">
        <v>42125</v>
      </c>
      <c r="I169" s="69">
        <f t="shared" si="10"/>
        <v>977.30899999999997</v>
      </c>
      <c r="J169" s="69">
        <v>199.04499999999999</v>
      </c>
      <c r="K169" s="69">
        <v>61.058999999999997</v>
      </c>
      <c r="L169" s="69">
        <v>95.46</v>
      </c>
      <c r="M169" s="69">
        <v>42.662999999999997</v>
      </c>
      <c r="N169" s="69">
        <v>113.458</v>
      </c>
      <c r="O169" s="69">
        <v>177.84399999999999</v>
      </c>
      <c r="P169" s="69">
        <v>243.096</v>
      </c>
      <c r="Q169" s="69">
        <v>44.683999999999997</v>
      </c>
    </row>
    <row r="170" spans="2:17">
      <c r="B170" s="51">
        <v>42156</v>
      </c>
      <c r="C170" s="70">
        <v>149.01550996</v>
      </c>
      <c r="D170" s="70">
        <v>55.922841210000001</v>
      </c>
      <c r="E170" s="71">
        <v>65.065122699999989</v>
      </c>
      <c r="F170" s="71">
        <v>28.027546050000005</v>
      </c>
      <c r="G170" s="52">
        <f t="shared" si="11"/>
        <v>8.4673746188618004E-2</v>
      </c>
      <c r="H170" s="51">
        <v>42156</v>
      </c>
      <c r="I170" s="69">
        <f t="shared" ref="I170:I233" si="12">SUM(J170:Q170)</f>
        <v>983.024</v>
      </c>
      <c r="J170" s="69">
        <v>199.93899999999999</v>
      </c>
      <c r="K170" s="69">
        <v>61.453000000000003</v>
      </c>
      <c r="L170" s="69">
        <v>96.058000000000007</v>
      </c>
      <c r="M170" s="69">
        <v>43.024000000000001</v>
      </c>
      <c r="N170" s="69">
        <v>114.251</v>
      </c>
      <c r="O170" s="69">
        <v>178.91300000000001</v>
      </c>
      <c r="P170" s="69">
        <v>244.35599999999999</v>
      </c>
      <c r="Q170" s="69">
        <v>45.03</v>
      </c>
    </row>
    <row r="171" spans="2:17">
      <c r="B171" s="51">
        <v>42186</v>
      </c>
      <c r="C171" s="70">
        <v>137.67982702999998</v>
      </c>
      <c r="D171" s="70">
        <v>59.648257450000003</v>
      </c>
      <c r="E171" s="71">
        <v>53.478228129999991</v>
      </c>
      <c r="F171" s="71">
        <v>24.553341450000008</v>
      </c>
      <c r="G171" s="52">
        <f t="shared" si="11"/>
        <v>-1.5213303132780021E-2</v>
      </c>
      <c r="H171" s="51">
        <v>42186</v>
      </c>
      <c r="I171" s="69">
        <f t="shared" si="12"/>
        <v>990.36700000000019</v>
      </c>
      <c r="J171" s="69">
        <v>201.298</v>
      </c>
      <c r="K171" s="69">
        <v>62.045000000000002</v>
      </c>
      <c r="L171" s="69">
        <v>96.823999999999998</v>
      </c>
      <c r="M171" s="69">
        <v>43.588000000000001</v>
      </c>
      <c r="N171" s="69">
        <v>115.19799999999999</v>
      </c>
      <c r="O171" s="69">
        <v>180.01</v>
      </c>
      <c r="P171" s="69">
        <v>246.00200000000001</v>
      </c>
      <c r="Q171" s="69">
        <v>45.402000000000001</v>
      </c>
    </row>
    <row r="172" spans="2:17">
      <c r="B172" s="51">
        <v>42217</v>
      </c>
      <c r="C172" s="70">
        <v>156.15324522999995</v>
      </c>
      <c r="D172" s="70">
        <v>65.096916029999988</v>
      </c>
      <c r="E172" s="71">
        <v>66.537373879999976</v>
      </c>
      <c r="F172" s="71">
        <v>24.51895532</v>
      </c>
      <c r="G172" s="52">
        <f t="shared" si="11"/>
        <v>0.16857618200406299</v>
      </c>
      <c r="H172" s="51">
        <v>42217</v>
      </c>
      <c r="I172" s="69">
        <f t="shared" si="12"/>
        <v>998.12400000000002</v>
      </c>
      <c r="J172" s="69">
        <v>202.773</v>
      </c>
      <c r="K172" s="69">
        <v>62.570999999999998</v>
      </c>
      <c r="L172" s="69">
        <v>97.450999999999993</v>
      </c>
      <c r="M172" s="69">
        <v>44.079000000000001</v>
      </c>
      <c r="N172" s="69">
        <v>116.337</v>
      </c>
      <c r="O172" s="69">
        <v>181.268</v>
      </c>
      <c r="P172" s="69">
        <v>247.91900000000001</v>
      </c>
      <c r="Q172" s="69">
        <v>45.725999999999999</v>
      </c>
    </row>
    <row r="173" spans="2:17">
      <c r="B173" s="51">
        <v>42248</v>
      </c>
      <c r="C173" s="70">
        <v>161.66222607000003</v>
      </c>
      <c r="D173" s="70">
        <v>67.683730010000005</v>
      </c>
      <c r="E173" s="71">
        <v>67.32302023000004</v>
      </c>
      <c r="F173" s="71">
        <v>26.65547583</v>
      </c>
      <c r="G173" s="52">
        <f t="shared" si="11"/>
        <v>8.2204751260453346E-2</v>
      </c>
      <c r="H173" s="51">
        <v>42248</v>
      </c>
      <c r="I173" s="69">
        <f t="shared" si="12"/>
        <v>1005.379</v>
      </c>
      <c r="J173" s="69">
        <v>204.13200000000001</v>
      </c>
      <c r="K173" s="69">
        <v>63.024999999999999</v>
      </c>
      <c r="L173" s="69">
        <v>97.98</v>
      </c>
      <c r="M173" s="69">
        <v>44.453000000000003</v>
      </c>
      <c r="N173" s="69">
        <v>117.35</v>
      </c>
      <c r="O173" s="69">
        <v>182.416</v>
      </c>
      <c r="P173" s="69">
        <v>249.898</v>
      </c>
      <c r="Q173" s="69">
        <v>46.125</v>
      </c>
    </row>
    <row r="174" spans="2:17">
      <c r="B174" s="51">
        <v>42278</v>
      </c>
      <c r="C174" s="70">
        <v>152.52010517999997</v>
      </c>
      <c r="D174" s="70">
        <v>64.354989879999991</v>
      </c>
      <c r="E174" s="71">
        <v>60.543452519999974</v>
      </c>
      <c r="F174" s="71">
        <v>27.621662779999998</v>
      </c>
      <c r="G174" s="52">
        <f t="shared" si="11"/>
        <v>-9.4435094299617273E-2</v>
      </c>
      <c r="H174" s="51">
        <v>42278</v>
      </c>
      <c r="I174" s="69">
        <f t="shared" si="12"/>
        <v>1012.0549999999999</v>
      </c>
      <c r="J174" s="69">
        <v>205.279</v>
      </c>
      <c r="K174" s="69">
        <v>63.326000000000001</v>
      </c>
      <c r="L174" s="69">
        <v>98.491</v>
      </c>
      <c r="M174" s="69">
        <v>44.884999999999998</v>
      </c>
      <c r="N174" s="69">
        <v>118.413</v>
      </c>
      <c r="O174" s="69">
        <v>183.71299999999999</v>
      </c>
      <c r="P174" s="69">
        <v>251.482</v>
      </c>
      <c r="Q174" s="69">
        <v>46.466000000000001</v>
      </c>
    </row>
    <row r="175" spans="2:17">
      <c r="B175" s="51">
        <v>42309</v>
      </c>
      <c r="C175" s="70">
        <v>165.05089895</v>
      </c>
      <c r="D175" s="70">
        <v>68.463756179999976</v>
      </c>
      <c r="E175" s="71">
        <v>70.485364200000021</v>
      </c>
      <c r="F175" s="71">
        <v>26.101778570000011</v>
      </c>
      <c r="G175" s="52">
        <f t="shared" si="11"/>
        <v>0.12450675930893151</v>
      </c>
      <c r="H175" s="51">
        <v>42309</v>
      </c>
      <c r="I175" s="69">
        <f t="shared" si="12"/>
        <v>1018.1090000000002</v>
      </c>
      <c r="J175" s="69">
        <v>206.39699999999999</v>
      </c>
      <c r="K175" s="69">
        <v>63.698</v>
      </c>
      <c r="L175" s="69">
        <v>99.052999999999997</v>
      </c>
      <c r="M175" s="69">
        <v>45.203000000000003</v>
      </c>
      <c r="N175" s="69">
        <v>119.163</v>
      </c>
      <c r="O175" s="69">
        <v>184.858</v>
      </c>
      <c r="P175" s="69">
        <v>252.97900000000001</v>
      </c>
      <c r="Q175" s="69">
        <v>46.758000000000003</v>
      </c>
    </row>
    <row r="176" spans="2:17">
      <c r="B176" s="51">
        <v>42339</v>
      </c>
      <c r="C176" s="70">
        <v>174.63320733999998</v>
      </c>
      <c r="D176" s="70">
        <v>73.033833599999994</v>
      </c>
      <c r="E176" s="71">
        <v>60.000723139999963</v>
      </c>
      <c r="F176" s="71">
        <v>41.598650600000006</v>
      </c>
      <c r="G176" s="52">
        <f t="shared" si="11"/>
        <v>2.9431731707638686E-3</v>
      </c>
      <c r="H176" s="51">
        <v>42339</v>
      </c>
      <c r="I176" s="69">
        <f t="shared" si="12"/>
        <v>1023.8259999999999</v>
      </c>
      <c r="J176" s="69">
        <v>207.44399999999999</v>
      </c>
      <c r="K176" s="69">
        <v>64.025999999999996</v>
      </c>
      <c r="L176" s="69">
        <v>99.543999999999997</v>
      </c>
      <c r="M176" s="69">
        <v>45.484000000000002</v>
      </c>
      <c r="N176" s="69">
        <v>119.926</v>
      </c>
      <c r="O176" s="69">
        <v>185.98099999999999</v>
      </c>
      <c r="P176" s="69">
        <v>254.376</v>
      </c>
      <c r="Q176" s="69">
        <v>47.045000000000002</v>
      </c>
    </row>
    <row r="177" spans="2:17">
      <c r="B177" s="51">
        <v>42370</v>
      </c>
      <c r="C177" s="70">
        <v>177.25806441000006</v>
      </c>
      <c r="D177" s="70">
        <v>85.337429759999992</v>
      </c>
      <c r="E177" s="71">
        <v>74.798500730000001</v>
      </c>
      <c r="F177" s="71">
        <v>17.12213392</v>
      </c>
      <c r="G177" s="52">
        <f t="shared" si="11"/>
        <v>-6.3464033392728547E-2</v>
      </c>
      <c r="H177" s="51">
        <v>42370</v>
      </c>
      <c r="I177" s="69">
        <f t="shared" si="12"/>
        <v>1034.672</v>
      </c>
      <c r="J177" s="69">
        <v>209.66</v>
      </c>
      <c r="K177" s="69">
        <v>64.626999999999995</v>
      </c>
      <c r="L177" s="69">
        <v>101.06</v>
      </c>
      <c r="M177" s="69">
        <v>46.146999999999998</v>
      </c>
      <c r="N177" s="69">
        <v>121.619</v>
      </c>
      <c r="O177" s="69">
        <v>187.608</v>
      </c>
      <c r="P177" s="69">
        <v>256.40899999999999</v>
      </c>
      <c r="Q177" s="69">
        <v>47.542000000000002</v>
      </c>
    </row>
    <row r="178" spans="2:17">
      <c r="B178" s="51">
        <v>42401</v>
      </c>
      <c r="C178" s="70">
        <v>157.03956214999999</v>
      </c>
      <c r="D178" s="70">
        <v>68.335369470000003</v>
      </c>
      <c r="E178" s="71">
        <v>69.955771689999992</v>
      </c>
      <c r="F178" s="71">
        <v>18.748420990000003</v>
      </c>
      <c r="G178" s="52">
        <f t="shared" si="11"/>
        <v>0.22798634904606008</v>
      </c>
      <c r="H178" s="51">
        <v>42401</v>
      </c>
      <c r="I178" s="69">
        <f t="shared" si="12"/>
        <v>1043.0150000000001</v>
      </c>
      <c r="J178" s="69">
        <v>211.15</v>
      </c>
      <c r="K178" s="69">
        <v>65.210999999999999</v>
      </c>
      <c r="L178" s="69">
        <v>101.989</v>
      </c>
      <c r="M178" s="69">
        <v>46.685000000000002</v>
      </c>
      <c r="N178" s="69">
        <v>122.795</v>
      </c>
      <c r="O178" s="69">
        <v>188.875</v>
      </c>
      <c r="P178" s="69">
        <v>258.33600000000001</v>
      </c>
      <c r="Q178" s="69">
        <v>47.973999999999997</v>
      </c>
    </row>
    <row r="179" spans="2:17">
      <c r="B179" s="51">
        <v>42430</v>
      </c>
      <c r="C179" s="70">
        <v>177.21141006999997</v>
      </c>
      <c r="D179" s="70">
        <v>95.583827609999986</v>
      </c>
      <c r="E179" s="71">
        <v>57.902995770000011</v>
      </c>
      <c r="F179" s="71">
        <v>23.724586689999999</v>
      </c>
      <c r="G179" s="52">
        <f t="shared" si="11"/>
        <v>-0.20539261913052331</v>
      </c>
      <c r="H179" s="51">
        <v>42430</v>
      </c>
      <c r="I179" s="69">
        <f t="shared" si="12"/>
        <v>1053.086</v>
      </c>
      <c r="J179" s="69">
        <v>212.852</v>
      </c>
      <c r="K179" s="69">
        <v>66.004000000000005</v>
      </c>
      <c r="L179" s="69">
        <v>102.971</v>
      </c>
      <c r="M179" s="69">
        <v>47.307000000000002</v>
      </c>
      <c r="N179" s="69">
        <v>124.017</v>
      </c>
      <c r="O179" s="69">
        <v>190.755</v>
      </c>
      <c r="P179" s="69">
        <v>260.774</v>
      </c>
      <c r="Q179" s="69">
        <v>48.405999999999999</v>
      </c>
    </row>
    <row r="180" spans="2:17">
      <c r="B180" s="51">
        <v>42461</v>
      </c>
      <c r="C180" s="70">
        <v>183.25739461999993</v>
      </c>
      <c r="D180" s="70">
        <v>97.653799559999939</v>
      </c>
      <c r="E180" s="71">
        <v>57.015888379999971</v>
      </c>
      <c r="F180" s="71">
        <v>28.58770668</v>
      </c>
      <c r="G180" s="52">
        <f t="shared" si="11"/>
        <v>0.13851229934676001</v>
      </c>
      <c r="H180" s="51">
        <v>42461</v>
      </c>
      <c r="I180" s="69">
        <f t="shared" si="12"/>
        <v>1062.46</v>
      </c>
      <c r="J180" s="69">
        <v>214.387</v>
      </c>
      <c r="K180" s="69">
        <v>66.516999999999996</v>
      </c>
      <c r="L180" s="69">
        <v>103.839</v>
      </c>
      <c r="M180" s="69">
        <v>47.920999999999999</v>
      </c>
      <c r="N180" s="69">
        <v>125.369</v>
      </c>
      <c r="O180" s="69">
        <v>192.56200000000001</v>
      </c>
      <c r="P180" s="69">
        <v>263.04199999999997</v>
      </c>
      <c r="Q180" s="69">
        <v>48.823</v>
      </c>
    </row>
    <row r="181" spans="2:17">
      <c r="B181" s="51">
        <v>42491</v>
      </c>
      <c r="C181" s="70">
        <v>162.55341246000003</v>
      </c>
      <c r="D181" s="70">
        <v>66.785691440000022</v>
      </c>
      <c r="E181" s="71">
        <v>70.631368980000005</v>
      </c>
      <c r="F181" s="71">
        <v>25.136352040000006</v>
      </c>
      <c r="G181" s="52">
        <f t="shared" si="11"/>
        <v>0.24421538301221535</v>
      </c>
      <c r="H181" s="51">
        <v>42491</v>
      </c>
      <c r="I181" s="69">
        <f t="shared" si="12"/>
        <v>1067.9180000000001</v>
      </c>
      <c r="J181" s="69">
        <v>215.36</v>
      </c>
      <c r="K181" s="69">
        <v>66.97</v>
      </c>
      <c r="L181" s="69">
        <v>104.435</v>
      </c>
      <c r="M181" s="69">
        <v>48.338999999999999</v>
      </c>
      <c r="N181" s="69">
        <v>126.03100000000001</v>
      </c>
      <c r="O181" s="69">
        <v>193.40899999999999</v>
      </c>
      <c r="P181" s="69">
        <v>264.30200000000002</v>
      </c>
      <c r="Q181" s="69">
        <v>49.072000000000003</v>
      </c>
    </row>
    <row r="182" spans="2:17">
      <c r="B182" s="51">
        <v>42522</v>
      </c>
      <c r="C182" s="70">
        <v>153.95151414</v>
      </c>
      <c r="D182" s="70">
        <v>67.758972180000001</v>
      </c>
      <c r="E182" s="71">
        <v>63.274760450000016</v>
      </c>
      <c r="F182" s="71">
        <v>22.917781510000005</v>
      </c>
      <c r="G182" s="52">
        <f t="shared" ref="G182:G245" si="13">+C182/C170-1</f>
        <v>3.3124096822706228E-2</v>
      </c>
      <c r="H182" s="51">
        <v>42522</v>
      </c>
      <c r="I182" s="69">
        <f t="shared" si="12"/>
        <v>1074.25</v>
      </c>
      <c r="J182" s="69">
        <v>216.37700000000001</v>
      </c>
      <c r="K182" s="69">
        <v>67.403999999999996</v>
      </c>
      <c r="L182" s="69">
        <v>105.062</v>
      </c>
      <c r="M182" s="69">
        <v>48.780999999999999</v>
      </c>
      <c r="N182" s="69">
        <v>126.86</v>
      </c>
      <c r="O182" s="69">
        <v>194.45099999999999</v>
      </c>
      <c r="P182" s="69">
        <v>265.86</v>
      </c>
      <c r="Q182" s="69">
        <v>49.454999999999998</v>
      </c>
    </row>
    <row r="183" spans="2:17">
      <c r="B183" s="51">
        <v>42552</v>
      </c>
      <c r="C183" s="70">
        <v>146.57103196999995</v>
      </c>
      <c r="D183" s="70">
        <v>63.472887089999993</v>
      </c>
      <c r="E183" s="71">
        <v>57.01707497999999</v>
      </c>
      <c r="F183" s="71">
        <v>26.081069900000003</v>
      </c>
      <c r="G183" s="52">
        <f t="shared" si="13"/>
        <v>6.4578850306534763E-2</v>
      </c>
      <c r="H183" s="51">
        <v>42552</v>
      </c>
      <c r="I183" s="69">
        <f t="shared" si="12"/>
        <v>1080.653</v>
      </c>
      <c r="J183" s="69">
        <v>217.46199999999999</v>
      </c>
      <c r="K183" s="69">
        <v>67.816000000000003</v>
      </c>
      <c r="L183" s="69">
        <v>105.66</v>
      </c>
      <c r="M183" s="69">
        <v>49.23</v>
      </c>
      <c r="N183" s="69">
        <v>127.803</v>
      </c>
      <c r="O183" s="69">
        <v>195.52</v>
      </c>
      <c r="P183" s="69">
        <v>267.33499999999998</v>
      </c>
      <c r="Q183" s="69">
        <v>49.826999999999998</v>
      </c>
    </row>
    <row r="184" spans="2:17">
      <c r="B184" s="51">
        <v>42583</v>
      </c>
      <c r="C184" s="70">
        <v>164.51724573999999</v>
      </c>
      <c r="D184" s="70">
        <v>73.03362851</v>
      </c>
      <c r="E184" s="71">
        <v>65.119929599999978</v>
      </c>
      <c r="F184" s="71">
        <v>26.363687630000001</v>
      </c>
      <c r="G184" s="52">
        <f t="shared" si="13"/>
        <v>5.3562770966947282E-2</v>
      </c>
      <c r="H184" s="51">
        <v>42583</v>
      </c>
      <c r="I184" s="69">
        <f t="shared" si="12"/>
        <v>1086.771</v>
      </c>
      <c r="J184" s="69">
        <v>218.52</v>
      </c>
      <c r="K184" s="69">
        <v>68.188999999999993</v>
      </c>
      <c r="L184" s="69">
        <v>106.378</v>
      </c>
      <c r="M184" s="69">
        <v>49.542999999999999</v>
      </c>
      <c r="N184" s="69">
        <v>128.52600000000001</v>
      </c>
      <c r="O184" s="69">
        <v>196.56700000000001</v>
      </c>
      <c r="P184" s="69">
        <v>268.92399999999998</v>
      </c>
      <c r="Q184" s="69">
        <v>50.124000000000002</v>
      </c>
    </row>
    <row r="185" spans="2:17">
      <c r="B185" s="51">
        <v>42614</v>
      </c>
      <c r="C185" s="70">
        <v>152.85761851999999</v>
      </c>
      <c r="D185" s="70">
        <v>70.94235454999999</v>
      </c>
      <c r="E185" s="71">
        <v>56.423245949999988</v>
      </c>
      <c r="F185" s="71">
        <v>25.492018020000003</v>
      </c>
      <c r="G185" s="52">
        <f t="shared" si="13"/>
        <v>-5.446298596796284E-2</v>
      </c>
      <c r="H185" s="51">
        <v>42614</v>
      </c>
      <c r="I185" s="69">
        <f t="shared" si="12"/>
        <v>1094.771</v>
      </c>
      <c r="J185" s="69">
        <v>219.941</v>
      </c>
      <c r="K185" s="69">
        <v>68.777000000000001</v>
      </c>
      <c r="L185" s="69">
        <v>107.093</v>
      </c>
      <c r="M185" s="69">
        <v>49.921999999999997</v>
      </c>
      <c r="N185" s="69">
        <v>129.49</v>
      </c>
      <c r="O185" s="69">
        <v>197.94300000000001</v>
      </c>
      <c r="P185" s="69">
        <v>271.14999999999998</v>
      </c>
      <c r="Q185" s="69">
        <v>50.454999999999998</v>
      </c>
    </row>
    <row r="186" spans="2:17">
      <c r="B186" s="51">
        <v>42644</v>
      </c>
      <c r="C186" s="70">
        <v>154.41051259999995</v>
      </c>
      <c r="D186" s="70">
        <v>67.604041089999981</v>
      </c>
      <c r="E186" s="71">
        <v>63.903781979999984</v>
      </c>
      <c r="F186" s="71">
        <v>22.90268953</v>
      </c>
      <c r="G186" s="52">
        <f t="shared" si="13"/>
        <v>1.2394480175377254E-2</v>
      </c>
      <c r="H186" s="51">
        <v>42644</v>
      </c>
      <c r="I186" s="69">
        <f t="shared" si="12"/>
        <v>1103.2650000000001</v>
      </c>
      <c r="J186" s="69">
        <v>221.41800000000001</v>
      </c>
      <c r="K186" s="69">
        <v>69.338999999999999</v>
      </c>
      <c r="L186" s="69">
        <v>107.95</v>
      </c>
      <c r="M186" s="69">
        <v>50.427999999999997</v>
      </c>
      <c r="N186" s="69">
        <v>130.64400000000001</v>
      </c>
      <c r="O186" s="69">
        <v>199.45599999999999</v>
      </c>
      <c r="P186" s="69">
        <v>273.17599999999999</v>
      </c>
      <c r="Q186" s="69">
        <v>50.853999999999999</v>
      </c>
    </row>
    <row r="187" spans="2:17">
      <c r="B187" s="51">
        <v>42675</v>
      </c>
      <c r="C187" s="70">
        <v>152.08276776999998</v>
      </c>
      <c r="D187" s="70">
        <v>69.476019879999996</v>
      </c>
      <c r="E187" s="71">
        <v>60.143342449999984</v>
      </c>
      <c r="F187" s="71">
        <v>22.463405440000002</v>
      </c>
      <c r="G187" s="52">
        <f t="shared" si="13"/>
        <v>-7.8570497116338345E-2</v>
      </c>
      <c r="H187" s="51">
        <v>42675</v>
      </c>
      <c r="I187" s="69">
        <f t="shared" si="12"/>
        <v>1108.029</v>
      </c>
      <c r="J187" s="69">
        <v>222.09399999999999</v>
      </c>
      <c r="K187" s="69">
        <v>69.625</v>
      </c>
      <c r="L187" s="69">
        <v>108.455</v>
      </c>
      <c r="M187" s="69">
        <v>50.704999999999998</v>
      </c>
      <c r="N187" s="69">
        <v>131.19999999999999</v>
      </c>
      <c r="O187" s="69">
        <v>200.39599999999999</v>
      </c>
      <c r="P187" s="69">
        <v>274.51900000000001</v>
      </c>
      <c r="Q187" s="69">
        <v>51.034999999999997</v>
      </c>
    </row>
    <row r="188" spans="2:17">
      <c r="B188" s="51">
        <v>42705</v>
      </c>
      <c r="C188" s="70">
        <v>169.76544668</v>
      </c>
      <c r="D188" s="70">
        <v>77.052719019999984</v>
      </c>
      <c r="E188" s="71">
        <v>70.066877219999995</v>
      </c>
      <c r="F188" s="71">
        <v>22.64585044</v>
      </c>
      <c r="G188" s="52">
        <f t="shared" si="13"/>
        <v>-2.7874198350619328E-2</v>
      </c>
      <c r="H188" s="51">
        <v>42705</v>
      </c>
      <c r="I188" s="69">
        <f t="shared" si="12"/>
        <v>1113.8420000000001</v>
      </c>
      <c r="J188" s="69">
        <v>223.01499999999999</v>
      </c>
      <c r="K188" s="69">
        <v>70</v>
      </c>
      <c r="L188" s="69">
        <v>109.10599999999999</v>
      </c>
      <c r="M188" s="69">
        <v>50.993000000000002</v>
      </c>
      <c r="N188" s="69">
        <v>131.9</v>
      </c>
      <c r="O188" s="69">
        <v>201.51</v>
      </c>
      <c r="P188" s="69">
        <v>275.96499999999997</v>
      </c>
      <c r="Q188" s="69">
        <v>51.353000000000002</v>
      </c>
    </row>
    <row r="189" spans="2:17">
      <c r="B189" s="51">
        <v>42736</v>
      </c>
      <c r="C189" s="70">
        <v>192.96950831999999</v>
      </c>
      <c r="D189" s="70">
        <v>90.205561530000011</v>
      </c>
      <c r="E189" s="71">
        <v>83.853219709999991</v>
      </c>
      <c r="F189" s="71">
        <v>18.910727080000001</v>
      </c>
      <c r="G189" s="52">
        <f t="shared" si="13"/>
        <v>8.863598935425121E-2</v>
      </c>
      <c r="H189" s="51">
        <v>42736</v>
      </c>
      <c r="I189" s="69">
        <f t="shared" si="12"/>
        <v>1121.741</v>
      </c>
      <c r="J189" s="69">
        <v>224.52099999999999</v>
      </c>
      <c r="K189" s="69">
        <v>70.427000000000007</v>
      </c>
      <c r="L189" s="69">
        <v>109.863</v>
      </c>
      <c r="M189" s="69">
        <v>51.487000000000002</v>
      </c>
      <c r="N189" s="69">
        <v>132.94200000000001</v>
      </c>
      <c r="O189" s="69">
        <v>202.869</v>
      </c>
      <c r="P189" s="69">
        <v>277.92399999999998</v>
      </c>
      <c r="Q189" s="69">
        <v>51.707999999999998</v>
      </c>
    </row>
    <row r="190" spans="2:17">
      <c r="B190" s="51">
        <v>42767</v>
      </c>
      <c r="C190" s="70">
        <v>141.34489151</v>
      </c>
      <c r="D190" s="70">
        <v>65.604877279999982</v>
      </c>
      <c r="E190" s="71">
        <v>62.689235889999999</v>
      </c>
      <c r="F190" s="71">
        <v>13.050778340000001</v>
      </c>
      <c r="G190" s="52">
        <f t="shared" si="13"/>
        <v>-9.9940871109974627E-2</v>
      </c>
      <c r="H190" s="51">
        <v>42767</v>
      </c>
      <c r="I190" s="69">
        <f t="shared" si="12"/>
        <v>1129.5239999999999</v>
      </c>
      <c r="J190" s="69">
        <v>225.773</v>
      </c>
      <c r="K190" s="69">
        <v>71.057000000000002</v>
      </c>
      <c r="L190" s="69">
        <v>110.658</v>
      </c>
      <c r="M190" s="69">
        <v>52.091000000000001</v>
      </c>
      <c r="N190" s="69">
        <v>133.911</v>
      </c>
      <c r="O190" s="69">
        <v>204.19800000000001</v>
      </c>
      <c r="P190" s="69">
        <v>279.83300000000003</v>
      </c>
      <c r="Q190" s="69">
        <v>52.003</v>
      </c>
    </row>
    <row r="191" spans="2:17">
      <c r="B191" s="51">
        <v>42795</v>
      </c>
      <c r="C191" s="70">
        <v>159.63511547000002</v>
      </c>
      <c r="D191" s="70">
        <v>86.394324919999988</v>
      </c>
      <c r="E191" s="71">
        <v>58.561603889999986</v>
      </c>
      <c r="F191" s="71">
        <v>14.679186659999999</v>
      </c>
      <c r="G191" s="52">
        <f t="shared" si="13"/>
        <v>-9.9182634984153473E-2</v>
      </c>
      <c r="H191" s="51">
        <v>42795</v>
      </c>
      <c r="I191" s="69">
        <f t="shared" si="12"/>
        <v>1138.5229999999997</v>
      </c>
      <c r="J191" s="69">
        <v>227.03</v>
      </c>
      <c r="K191" s="69">
        <v>71.875</v>
      </c>
      <c r="L191" s="69">
        <v>111.65900000000001</v>
      </c>
      <c r="M191" s="69">
        <v>52.661000000000001</v>
      </c>
      <c r="N191" s="69">
        <v>135.017</v>
      </c>
      <c r="O191" s="69">
        <v>205.71299999999999</v>
      </c>
      <c r="P191" s="69">
        <v>282.13099999999997</v>
      </c>
      <c r="Q191" s="69">
        <v>52.436999999999998</v>
      </c>
    </row>
    <row r="192" spans="2:17">
      <c r="B192" s="51">
        <v>42826</v>
      </c>
      <c r="C192" s="70">
        <v>160.50666068000001</v>
      </c>
      <c r="D192" s="70">
        <v>92.1898233</v>
      </c>
      <c r="E192" s="71">
        <v>45.246031389999999</v>
      </c>
      <c r="F192" s="71">
        <v>23.07080599</v>
      </c>
      <c r="G192" s="52">
        <f t="shared" si="13"/>
        <v>-0.12414633519796314</v>
      </c>
      <c r="H192" s="51">
        <v>42826</v>
      </c>
      <c r="I192" s="69">
        <f t="shared" si="12"/>
        <v>1146.633</v>
      </c>
      <c r="J192" s="69">
        <v>228.77500000000001</v>
      </c>
      <c r="K192" s="69">
        <v>72.44</v>
      </c>
      <c r="L192" s="69">
        <v>112.468</v>
      </c>
      <c r="M192" s="69">
        <v>53.246000000000002</v>
      </c>
      <c r="N192" s="69">
        <v>136.01499999999999</v>
      </c>
      <c r="O192" s="69">
        <v>206.93899999999999</v>
      </c>
      <c r="P192" s="69">
        <v>283.95499999999998</v>
      </c>
      <c r="Q192" s="69">
        <v>52.795000000000002</v>
      </c>
    </row>
    <row r="193" spans="2:17">
      <c r="B193" s="51">
        <v>42856</v>
      </c>
      <c r="C193" s="70">
        <v>129.53271853999999</v>
      </c>
      <c r="D193" s="70">
        <v>56.447310019999996</v>
      </c>
      <c r="E193" s="71">
        <v>53.117686159999991</v>
      </c>
      <c r="F193" s="71">
        <v>19.967722359999996</v>
      </c>
      <c r="G193" s="52">
        <f t="shared" si="13"/>
        <v>-0.20313750059307756</v>
      </c>
      <c r="H193" s="51">
        <v>42856</v>
      </c>
      <c r="I193" s="69">
        <f t="shared" si="12"/>
        <v>1155.223</v>
      </c>
      <c r="J193" s="69">
        <v>230.42400000000001</v>
      </c>
      <c r="K193" s="69">
        <v>73.22</v>
      </c>
      <c r="L193" s="69">
        <v>113.40600000000001</v>
      </c>
      <c r="M193" s="69">
        <v>53.755000000000003</v>
      </c>
      <c r="N193" s="69">
        <v>137.08799999999999</v>
      </c>
      <c r="O193" s="69">
        <v>208.334</v>
      </c>
      <c r="P193" s="69">
        <v>285.82900000000001</v>
      </c>
      <c r="Q193" s="69">
        <v>53.167000000000002</v>
      </c>
    </row>
    <row r="194" spans="2:17">
      <c r="B194" s="51">
        <v>42887</v>
      </c>
      <c r="C194" s="70">
        <v>136.05290625999999</v>
      </c>
      <c r="D194" s="70">
        <v>52.650558180000012</v>
      </c>
      <c r="E194" s="71">
        <v>58.387586899999988</v>
      </c>
      <c r="F194" s="71">
        <v>25.014761179999997</v>
      </c>
      <c r="G194" s="52">
        <f t="shared" si="13"/>
        <v>-0.1162613305883009</v>
      </c>
      <c r="H194" s="51">
        <v>42887</v>
      </c>
      <c r="I194" s="69">
        <f t="shared" si="12"/>
        <v>1162.672</v>
      </c>
      <c r="J194" s="69">
        <v>231.86199999999999</v>
      </c>
      <c r="K194" s="69">
        <v>73.638999999999996</v>
      </c>
      <c r="L194" s="69">
        <v>113.991</v>
      </c>
      <c r="M194" s="69">
        <v>54.253999999999998</v>
      </c>
      <c r="N194" s="69">
        <v>137.851</v>
      </c>
      <c r="O194" s="69">
        <v>209.69300000000001</v>
      </c>
      <c r="P194" s="69">
        <v>287.85300000000001</v>
      </c>
      <c r="Q194" s="69">
        <v>53.529000000000003</v>
      </c>
    </row>
    <row r="195" spans="2:17">
      <c r="B195" s="51">
        <v>42917</v>
      </c>
      <c r="C195" s="70">
        <v>141.24158298999996</v>
      </c>
      <c r="D195" s="70">
        <v>61.731987799999999</v>
      </c>
      <c r="E195" s="71">
        <v>54.807378719999988</v>
      </c>
      <c r="F195" s="71">
        <v>24.70221647</v>
      </c>
      <c r="G195" s="52">
        <f t="shared" si="13"/>
        <v>-3.6360861408759271E-2</v>
      </c>
      <c r="H195" s="51">
        <v>42917</v>
      </c>
      <c r="I195" s="69">
        <f t="shared" si="12"/>
        <v>1172.1489999999999</v>
      </c>
      <c r="J195" s="69">
        <v>233.577</v>
      </c>
      <c r="K195" s="69">
        <v>74.64</v>
      </c>
      <c r="L195" s="69">
        <v>114.89400000000001</v>
      </c>
      <c r="M195" s="69">
        <v>54.792999999999999</v>
      </c>
      <c r="N195" s="69">
        <v>138.92599999999999</v>
      </c>
      <c r="O195" s="69">
        <v>211.47</v>
      </c>
      <c r="P195" s="69">
        <v>289.89299999999997</v>
      </c>
      <c r="Q195" s="69">
        <v>53.956000000000003</v>
      </c>
    </row>
    <row r="196" spans="2:17">
      <c r="B196" s="51">
        <v>42948</v>
      </c>
      <c r="C196" s="70">
        <v>159.86653976999997</v>
      </c>
      <c r="D196" s="70">
        <v>71.298883459999999</v>
      </c>
      <c r="E196" s="71">
        <v>62.901585149999974</v>
      </c>
      <c r="F196" s="71">
        <v>25.666071160000005</v>
      </c>
      <c r="G196" s="52">
        <f t="shared" si="13"/>
        <v>-2.8268805188666368E-2</v>
      </c>
      <c r="H196" s="51">
        <v>42948</v>
      </c>
      <c r="I196" s="69">
        <f t="shared" si="12"/>
        <v>1180.7560000000001</v>
      </c>
      <c r="J196" s="69">
        <v>235.25800000000001</v>
      </c>
      <c r="K196" s="69">
        <v>75.358999999999995</v>
      </c>
      <c r="L196" s="69">
        <v>115.655</v>
      </c>
      <c r="M196" s="69">
        <v>55.281999999999996</v>
      </c>
      <c r="N196" s="69">
        <v>139.935</v>
      </c>
      <c r="O196" s="69">
        <v>213.065</v>
      </c>
      <c r="P196" s="69">
        <v>291.87799999999999</v>
      </c>
      <c r="Q196" s="69">
        <v>54.323999999999998</v>
      </c>
    </row>
    <row r="197" spans="2:17">
      <c r="B197" s="51">
        <v>42979</v>
      </c>
      <c r="C197" s="70">
        <v>169.69779820000002</v>
      </c>
      <c r="D197" s="70">
        <v>73.860847329999999</v>
      </c>
      <c r="E197" s="71">
        <v>69.853656040000004</v>
      </c>
      <c r="F197" s="71">
        <v>25.983294830000002</v>
      </c>
      <c r="G197" s="52">
        <f t="shared" si="13"/>
        <v>0.1101690569501883</v>
      </c>
      <c r="H197" s="51">
        <v>42979</v>
      </c>
      <c r="I197" s="69">
        <f t="shared" si="12"/>
        <v>1190.155</v>
      </c>
      <c r="J197" s="69">
        <v>237.089</v>
      </c>
      <c r="K197" s="69">
        <v>76.040000000000006</v>
      </c>
      <c r="L197" s="69">
        <v>116.611</v>
      </c>
      <c r="M197" s="69">
        <v>55.87</v>
      </c>
      <c r="N197" s="69">
        <v>140.947</v>
      </c>
      <c r="O197" s="69">
        <v>214.709</v>
      </c>
      <c r="P197" s="69">
        <v>294.173</v>
      </c>
      <c r="Q197" s="69">
        <v>54.716000000000001</v>
      </c>
    </row>
    <row r="198" spans="2:17">
      <c r="B198" s="51">
        <v>43009</v>
      </c>
      <c r="C198" s="70">
        <v>177.56296059000005</v>
      </c>
      <c r="D198" s="70">
        <v>70.503792590000003</v>
      </c>
      <c r="E198" s="71">
        <v>79.41495414000002</v>
      </c>
      <c r="F198" s="71">
        <v>27.644213859999997</v>
      </c>
      <c r="G198" s="52">
        <f t="shared" si="13"/>
        <v>0.14994087902535802</v>
      </c>
      <c r="H198" s="51">
        <v>43009</v>
      </c>
      <c r="I198" s="69">
        <f t="shared" si="12"/>
        <v>1198.92</v>
      </c>
      <c r="J198" s="69">
        <v>238.71</v>
      </c>
      <c r="K198" s="69">
        <v>76.655000000000001</v>
      </c>
      <c r="L198" s="69">
        <v>117.613</v>
      </c>
      <c r="M198" s="69">
        <v>56.354999999999997</v>
      </c>
      <c r="N198" s="69">
        <v>142.03700000000001</v>
      </c>
      <c r="O198" s="69">
        <v>216.149</v>
      </c>
      <c r="P198" s="69">
        <v>296.25</v>
      </c>
      <c r="Q198" s="69">
        <v>55.151000000000003</v>
      </c>
    </row>
    <row r="199" spans="2:17">
      <c r="B199" s="51">
        <v>43040</v>
      </c>
      <c r="C199" s="70">
        <v>164.46603768999998</v>
      </c>
      <c r="D199" s="70">
        <v>73.739009059999987</v>
      </c>
      <c r="E199" s="71">
        <v>66.736451779999982</v>
      </c>
      <c r="F199" s="71">
        <v>23.990576849999997</v>
      </c>
      <c r="G199" s="52">
        <f t="shared" si="13"/>
        <v>8.1424543369224223E-2</v>
      </c>
      <c r="H199" s="51">
        <v>43040</v>
      </c>
      <c r="I199" s="69">
        <f t="shared" si="12"/>
        <v>1205.4540000000002</v>
      </c>
      <c r="J199" s="69">
        <v>239.84100000000001</v>
      </c>
      <c r="K199" s="69">
        <v>77.213999999999999</v>
      </c>
      <c r="L199" s="69">
        <v>118.19</v>
      </c>
      <c r="M199" s="69">
        <v>56.715000000000003</v>
      </c>
      <c r="N199" s="69">
        <v>142.76400000000001</v>
      </c>
      <c r="O199" s="69">
        <v>217.46600000000001</v>
      </c>
      <c r="P199" s="69">
        <v>297.77699999999999</v>
      </c>
      <c r="Q199" s="69">
        <v>55.487000000000002</v>
      </c>
    </row>
    <row r="200" spans="2:17">
      <c r="B200" s="51">
        <v>43070</v>
      </c>
      <c r="C200" s="70">
        <v>184.28726228000002</v>
      </c>
      <c r="D200" s="70">
        <v>73.995539980000004</v>
      </c>
      <c r="E200" s="71">
        <v>85.555349860000035</v>
      </c>
      <c r="F200" s="71">
        <v>24.73637244</v>
      </c>
      <c r="G200" s="52">
        <f t="shared" si="13"/>
        <v>8.5540467062022119E-2</v>
      </c>
      <c r="H200" s="51">
        <v>43070</v>
      </c>
      <c r="I200" s="69">
        <f t="shared" si="12"/>
        <v>1211.085</v>
      </c>
      <c r="J200" s="69">
        <v>240.74299999999999</v>
      </c>
      <c r="K200" s="69">
        <v>77.569999999999993</v>
      </c>
      <c r="L200" s="69">
        <v>118.72799999999999</v>
      </c>
      <c r="M200" s="69">
        <v>57.052</v>
      </c>
      <c r="N200" s="69">
        <v>143.41200000000001</v>
      </c>
      <c r="O200" s="69">
        <v>218.673</v>
      </c>
      <c r="P200" s="69">
        <v>299.11200000000002</v>
      </c>
      <c r="Q200" s="69">
        <v>55.795000000000002</v>
      </c>
    </row>
    <row r="201" spans="2:17">
      <c r="B201" s="51">
        <v>43101</v>
      </c>
      <c r="C201" s="70">
        <v>201.46794645</v>
      </c>
      <c r="D201" s="70">
        <v>97.05988465999998</v>
      </c>
      <c r="E201" s="71">
        <v>80.653622169999977</v>
      </c>
      <c r="F201" s="71">
        <v>23.754439619999996</v>
      </c>
      <c r="G201" s="52">
        <f t="shared" si="13"/>
        <v>4.4040316027064375E-2</v>
      </c>
      <c r="H201" s="51">
        <v>43101</v>
      </c>
      <c r="I201" s="69">
        <f t="shared" si="12"/>
        <v>1218.069</v>
      </c>
      <c r="J201" s="69">
        <v>241.887</v>
      </c>
      <c r="K201" s="69">
        <v>77.992000000000004</v>
      </c>
      <c r="L201" s="69">
        <v>119.256</v>
      </c>
      <c r="M201" s="69">
        <v>57.578000000000003</v>
      </c>
      <c r="N201" s="69">
        <v>144.33699999999999</v>
      </c>
      <c r="O201" s="69">
        <v>219.88399999999999</v>
      </c>
      <c r="P201" s="69">
        <v>300.97199999999998</v>
      </c>
      <c r="Q201" s="69">
        <v>56.162999999999997</v>
      </c>
    </row>
    <row r="202" spans="2:17">
      <c r="B202" s="51">
        <v>43132</v>
      </c>
      <c r="C202" s="70">
        <v>170.67645025000004</v>
      </c>
      <c r="D202" s="70">
        <v>77.193087950000006</v>
      </c>
      <c r="E202" s="71">
        <v>74.10994039000002</v>
      </c>
      <c r="F202" s="71">
        <v>19.373421909999998</v>
      </c>
      <c r="G202" s="52">
        <f t="shared" si="13"/>
        <v>0.20751764302656017</v>
      </c>
      <c r="H202" s="51">
        <v>43132</v>
      </c>
      <c r="I202" s="69">
        <f t="shared" si="12"/>
        <v>1226.008</v>
      </c>
      <c r="J202" s="69">
        <v>243.19200000000001</v>
      </c>
      <c r="K202" s="69">
        <v>78.638000000000005</v>
      </c>
      <c r="L202" s="69">
        <v>120.13500000000001</v>
      </c>
      <c r="M202" s="69">
        <v>58.033999999999999</v>
      </c>
      <c r="N202" s="69">
        <v>145.274</v>
      </c>
      <c r="O202" s="69">
        <v>221.34899999999999</v>
      </c>
      <c r="P202" s="69">
        <v>302.846</v>
      </c>
      <c r="Q202" s="69">
        <v>56.54</v>
      </c>
    </row>
    <row r="203" spans="2:17">
      <c r="B203" s="51">
        <v>43160</v>
      </c>
      <c r="C203" s="70">
        <v>179.874686</v>
      </c>
      <c r="D203" s="70">
        <v>103.10289924</v>
      </c>
      <c r="E203" s="71">
        <v>58.251219309999989</v>
      </c>
      <c r="F203" s="71">
        <v>18.520567449999998</v>
      </c>
      <c r="G203" s="52">
        <f t="shared" si="13"/>
        <v>0.12678645591485527</v>
      </c>
      <c r="H203" s="51">
        <v>43160</v>
      </c>
      <c r="I203" s="69">
        <f t="shared" si="12"/>
        <v>1234.7329999999999</v>
      </c>
      <c r="J203" s="69">
        <v>244.798</v>
      </c>
      <c r="K203" s="69">
        <v>79.364999999999995</v>
      </c>
      <c r="L203" s="69">
        <v>120.93300000000001</v>
      </c>
      <c r="M203" s="69">
        <v>58.469000000000001</v>
      </c>
      <c r="N203" s="69">
        <v>146.34399999999999</v>
      </c>
      <c r="O203" s="69">
        <v>222.94200000000001</v>
      </c>
      <c r="P203" s="69">
        <v>304.87400000000002</v>
      </c>
      <c r="Q203" s="69">
        <v>57.008000000000003</v>
      </c>
    </row>
    <row r="204" spans="2:17">
      <c r="B204" s="51">
        <v>43191</v>
      </c>
      <c r="C204" s="70">
        <v>200.69863144999997</v>
      </c>
      <c r="D204" s="70">
        <v>105.15341286</v>
      </c>
      <c r="E204" s="71">
        <v>65.864746759999974</v>
      </c>
      <c r="F204" s="71">
        <v>29.680471829999998</v>
      </c>
      <c r="G204" s="52">
        <f t="shared" si="13"/>
        <v>0.25040687158852637</v>
      </c>
      <c r="H204" s="51">
        <v>43191</v>
      </c>
      <c r="I204" s="69">
        <f t="shared" si="12"/>
        <v>1241.5159999999998</v>
      </c>
      <c r="J204" s="69">
        <v>245.97800000000001</v>
      </c>
      <c r="K204" s="69">
        <v>79.828000000000003</v>
      </c>
      <c r="L204" s="69">
        <v>121.568</v>
      </c>
      <c r="M204" s="69">
        <v>58.9</v>
      </c>
      <c r="N204" s="69">
        <v>147.24700000000001</v>
      </c>
      <c r="O204" s="69">
        <v>224.17500000000001</v>
      </c>
      <c r="P204" s="69">
        <v>306.50799999999998</v>
      </c>
      <c r="Q204" s="69">
        <v>57.311999999999998</v>
      </c>
    </row>
    <row r="205" spans="2:17">
      <c r="B205" s="51">
        <v>43221</v>
      </c>
      <c r="C205" s="70">
        <v>171.42678558999998</v>
      </c>
      <c r="D205" s="70">
        <v>72.61452607999999</v>
      </c>
      <c r="E205" s="71">
        <v>67.57260678999998</v>
      </c>
      <c r="F205" s="71">
        <v>31.239652720000002</v>
      </c>
      <c r="G205" s="52">
        <f t="shared" si="13"/>
        <v>0.32342459513086652</v>
      </c>
      <c r="H205" s="51">
        <v>43221</v>
      </c>
      <c r="I205" s="69">
        <f t="shared" si="12"/>
        <v>1247.252</v>
      </c>
      <c r="J205" s="69">
        <v>247.001</v>
      </c>
      <c r="K205" s="69">
        <v>80.153000000000006</v>
      </c>
      <c r="L205" s="69">
        <v>121.96</v>
      </c>
      <c r="M205" s="69">
        <v>59.264000000000003</v>
      </c>
      <c r="N205" s="69">
        <v>148</v>
      </c>
      <c r="O205" s="69">
        <v>225.24199999999999</v>
      </c>
      <c r="P205" s="69">
        <v>308.108</v>
      </c>
      <c r="Q205" s="69">
        <v>57.524000000000001</v>
      </c>
    </row>
    <row r="206" spans="2:17">
      <c r="B206" s="51">
        <v>43252</v>
      </c>
      <c r="C206" s="70">
        <v>158.44870259000001</v>
      </c>
      <c r="D206" s="70">
        <v>66.611097529999995</v>
      </c>
      <c r="E206" s="71">
        <v>68.474424639999981</v>
      </c>
      <c r="F206" s="71">
        <v>23.363180420000003</v>
      </c>
      <c r="G206" s="52">
        <f t="shared" si="13"/>
        <v>0.16461093662491244</v>
      </c>
      <c r="H206" s="51">
        <v>43252</v>
      </c>
      <c r="I206" s="69">
        <f t="shared" si="12"/>
        <v>1254.627</v>
      </c>
      <c r="J206" s="69">
        <v>248.42599999999999</v>
      </c>
      <c r="K206" s="69">
        <v>80.709999999999994</v>
      </c>
      <c r="L206" s="69">
        <v>122.63800000000001</v>
      </c>
      <c r="M206" s="69">
        <v>59.677999999999997</v>
      </c>
      <c r="N206" s="69">
        <v>148.87899999999999</v>
      </c>
      <c r="O206" s="69">
        <v>226.61500000000001</v>
      </c>
      <c r="P206" s="69">
        <v>309.834</v>
      </c>
      <c r="Q206" s="69">
        <v>57.847000000000001</v>
      </c>
    </row>
    <row r="207" spans="2:17">
      <c r="B207" s="51">
        <v>43282</v>
      </c>
      <c r="C207" s="70">
        <v>163.03611248000001</v>
      </c>
      <c r="D207" s="70">
        <v>66.723983590000003</v>
      </c>
      <c r="E207" s="71">
        <v>67.701234869999979</v>
      </c>
      <c r="F207" s="71">
        <v>28.61089402</v>
      </c>
      <c r="G207" s="52">
        <f t="shared" si="13"/>
        <v>0.15430674896601193</v>
      </c>
      <c r="H207" s="51">
        <v>43282</v>
      </c>
      <c r="I207" s="69">
        <f t="shared" si="12"/>
        <v>1262.4000000000003</v>
      </c>
      <c r="J207" s="69">
        <v>249.84800000000001</v>
      </c>
      <c r="K207" s="69">
        <v>81.373000000000005</v>
      </c>
      <c r="L207" s="69">
        <v>123.158</v>
      </c>
      <c r="M207" s="69">
        <v>60.161999999999999</v>
      </c>
      <c r="N207" s="69">
        <v>149.82900000000001</v>
      </c>
      <c r="O207" s="69">
        <v>228.136</v>
      </c>
      <c r="P207" s="69">
        <v>311.75400000000002</v>
      </c>
      <c r="Q207" s="69">
        <v>58.14</v>
      </c>
    </row>
    <row r="208" spans="2:17">
      <c r="B208" s="51">
        <v>43313</v>
      </c>
      <c r="C208" s="70">
        <v>186.77035474000004</v>
      </c>
      <c r="D208" s="70">
        <v>78.653878139999989</v>
      </c>
      <c r="E208" s="71">
        <v>76.583782060000033</v>
      </c>
      <c r="F208" s="71">
        <v>31.532694540000001</v>
      </c>
      <c r="G208" s="52">
        <f t="shared" si="13"/>
        <v>0.16828921804842079</v>
      </c>
      <c r="H208" s="51">
        <v>43313</v>
      </c>
      <c r="I208" s="69">
        <f t="shared" si="12"/>
        <v>1243.2579999999998</v>
      </c>
      <c r="J208" s="69">
        <v>242.77099999999999</v>
      </c>
      <c r="K208" s="69">
        <v>81.275999999999996</v>
      </c>
      <c r="L208" s="69">
        <v>121.711</v>
      </c>
      <c r="M208" s="69">
        <v>60.131999999999998</v>
      </c>
      <c r="N208" s="69">
        <v>147.69900000000001</v>
      </c>
      <c r="O208" s="69">
        <v>227.13900000000001</v>
      </c>
      <c r="P208" s="69">
        <v>304.84399999999999</v>
      </c>
      <c r="Q208" s="69">
        <v>57.686</v>
      </c>
    </row>
    <row r="209" spans="2:17">
      <c r="B209" s="51">
        <v>43344</v>
      </c>
      <c r="C209" s="70">
        <v>177.98396718999996</v>
      </c>
      <c r="D209" s="70">
        <v>74.143927320000017</v>
      </c>
      <c r="E209" s="71">
        <v>73.60467985999999</v>
      </c>
      <c r="F209" s="71">
        <v>30.235360010000001</v>
      </c>
      <c r="G209" s="52">
        <f t="shared" si="13"/>
        <v>4.8828971724395265E-2</v>
      </c>
      <c r="H209" s="51">
        <v>43344</v>
      </c>
      <c r="I209" s="69">
        <f t="shared" si="12"/>
        <v>1252.654</v>
      </c>
      <c r="J209" s="69">
        <v>244.62799999999999</v>
      </c>
      <c r="K209" s="69">
        <v>81.986999999999995</v>
      </c>
      <c r="L209" s="69">
        <v>122.581</v>
      </c>
      <c r="M209" s="69">
        <v>60.683999999999997</v>
      </c>
      <c r="N209" s="69">
        <v>148.79599999999999</v>
      </c>
      <c r="O209" s="69">
        <v>228.965</v>
      </c>
      <c r="P209" s="69">
        <v>306.96800000000002</v>
      </c>
      <c r="Q209" s="69">
        <v>58.045000000000002</v>
      </c>
    </row>
    <row r="210" spans="2:17">
      <c r="B210" s="51">
        <v>43374</v>
      </c>
      <c r="C210" s="70">
        <v>185.35932592</v>
      </c>
      <c r="D210" s="70">
        <v>77.725614899999997</v>
      </c>
      <c r="E210" s="71">
        <v>76.742050490000025</v>
      </c>
      <c r="F210" s="71">
        <v>30.891660529999999</v>
      </c>
      <c r="G210" s="52">
        <f t="shared" si="13"/>
        <v>4.3907610596795932E-2</v>
      </c>
      <c r="H210" s="51">
        <v>43374</v>
      </c>
      <c r="I210" s="69">
        <f t="shared" si="12"/>
        <v>1286.9850000000001</v>
      </c>
      <c r="J210" s="69">
        <v>254.58</v>
      </c>
      <c r="K210" s="69">
        <v>83.096000000000004</v>
      </c>
      <c r="L210" s="69">
        <v>125.383</v>
      </c>
      <c r="M210" s="69">
        <v>61.551000000000002</v>
      </c>
      <c r="N210" s="69">
        <v>152.70400000000001</v>
      </c>
      <c r="O210" s="69">
        <v>233.16</v>
      </c>
      <c r="P210" s="69">
        <v>317.39699999999999</v>
      </c>
      <c r="Q210" s="69">
        <v>59.113999999999997</v>
      </c>
    </row>
    <row r="211" spans="2:17">
      <c r="B211" s="51">
        <v>43405</v>
      </c>
      <c r="C211" s="70">
        <v>179.66445529999999</v>
      </c>
      <c r="D211" s="70">
        <v>74.026469430000006</v>
      </c>
      <c r="E211" s="71">
        <v>70.738559609999996</v>
      </c>
      <c r="F211" s="71">
        <v>34.899426259999998</v>
      </c>
      <c r="G211" s="52">
        <f t="shared" si="13"/>
        <v>9.2410675319164248E-2</v>
      </c>
      <c r="H211" s="51">
        <v>43405</v>
      </c>
      <c r="I211" s="69">
        <f t="shared" si="12"/>
        <v>1295.559</v>
      </c>
      <c r="J211" s="69">
        <v>256.16500000000002</v>
      </c>
      <c r="K211" s="69">
        <v>83.724000000000004</v>
      </c>
      <c r="L211" s="69">
        <v>126.209</v>
      </c>
      <c r="M211" s="69">
        <v>62.066000000000003</v>
      </c>
      <c r="N211" s="69">
        <v>153.60900000000001</v>
      </c>
      <c r="O211" s="69">
        <v>234.93100000000001</v>
      </c>
      <c r="P211" s="69">
        <v>319.37</v>
      </c>
      <c r="Q211" s="69">
        <v>59.484999999999999</v>
      </c>
    </row>
    <row r="212" spans="2:17">
      <c r="B212" s="51">
        <v>43435</v>
      </c>
      <c r="C212" s="70">
        <v>200.01117535000003</v>
      </c>
      <c r="D212" s="70">
        <v>84.422235060000006</v>
      </c>
      <c r="E212" s="71">
        <v>85.564802310000033</v>
      </c>
      <c r="F212" s="71">
        <v>30.024137979999999</v>
      </c>
      <c r="G212" s="52">
        <f t="shared" si="13"/>
        <v>8.5322842585341618E-2</v>
      </c>
      <c r="H212" s="51">
        <v>43435</v>
      </c>
      <c r="I212" s="69">
        <f t="shared" si="12"/>
        <v>1299.9840000000002</v>
      </c>
      <c r="J212" s="69">
        <v>256.85700000000003</v>
      </c>
      <c r="K212" s="69">
        <v>83.927000000000007</v>
      </c>
      <c r="L212" s="69">
        <v>126.66</v>
      </c>
      <c r="M212" s="69">
        <v>62.442</v>
      </c>
      <c r="N212" s="69">
        <v>154.08099999999999</v>
      </c>
      <c r="O212" s="69">
        <v>235.83</v>
      </c>
      <c r="P212" s="69">
        <v>320.51499999999999</v>
      </c>
      <c r="Q212" s="69">
        <v>59.671999999999997</v>
      </c>
    </row>
    <row r="213" spans="2:17">
      <c r="B213" s="51">
        <v>43466</v>
      </c>
      <c r="C213" s="70">
        <v>213.30743303999998</v>
      </c>
      <c r="D213" s="70">
        <v>96.106914530000012</v>
      </c>
      <c r="E213" s="71">
        <v>93.833609109999983</v>
      </c>
      <c r="F213" s="71">
        <v>23.366909400000004</v>
      </c>
      <c r="G213" s="52">
        <f t="shared" si="13"/>
        <v>5.8766105470471341E-2</v>
      </c>
      <c r="H213" s="51">
        <v>43466</v>
      </c>
      <c r="I213" s="69">
        <f t="shared" si="12"/>
        <v>1313.442</v>
      </c>
      <c r="J213" s="69">
        <v>259.03300000000002</v>
      </c>
      <c r="K213" s="69">
        <v>84.736000000000004</v>
      </c>
      <c r="L213" s="69">
        <v>127.706</v>
      </c>
      <c r="M213" s="69">
        <v>63.459000000000003</v>
      </c>
      <c r="N213" s="69">
        <v>155.96299999999999</v>
      </c>
      <c r="O213" s="69">
        <v>238.286</v>
      </c>
      <c r="P213" s="69">
        <v>323.815</v>
      </c>
      <c r="Q213" s="69">
        <v>60.444000000000003</v>
      </c>
    </row>
    <row r="214" spans="2:17">
      <c r="B214" s="51">
        <v>43497</v>
      </c>
      <c r="C214" s="70">
        <v>173.06426633999999</v>
      </c>
      <c r="D214" s="70">
        <v>75.338396599999982</v>
      </c>
      <c r="E214" s="71">
        <v>75.375973400000021</v>
      </c>
      <c r="F214" s="71">
        <v>22.349896340000001</v>
      </c>
      <c r="G214" s="52">
        <f t="shared" si="13"/>
        <v>1.3990307898379406E-2</v>
      </c>
      <c r="H214" s="51">
        <v>43497</v>
      </c>
      <c r="I214" s="69">
        <f t="shared" si="12"/>
        <v>1322.4670000000001</v>
      </c>
      <c r="J214" s="69">
        <v>260.791</v>
      </c>
      <c r="K214" s="69">
        <v>85.462000000000003</v>
      </c>
      <c r="L214" s="69">
        <v>128.55799999999999</v>
      </c>
      <c r="M214" s="69">
        <v>64.195999999999998</v>
      </c>
      <c r="N214" s="69">
        <v>157.059</v>
      </c>
      <c r="O214" s="69">
        <v>239.63300000000001</v>
      </c>
      <c r="P214" s="69">
        <v>325.79700000000003</v>
      </c>
      <c r="Q214" s="69">
        <v>60.970999999999997</v>
      </c>
    </row>
    <row r="215" spans="2:17">
      <c r="B215" s="51">
        <v>43525</v>
      </c>
      <c r="C215" s="70">
        <v>192.89858325</v>
      </c>
      <c r="D215" s="70">
        <v>99.13802825999997</v>
      </c>
      <c r="E215" s="71">
        <v>69.889343469999986</v>
      </c>
      <c r="F215" s="71">
        <v>23.871211519999999</v>
      </c>
      <c r="G215" s="52">
        <f t="shared" si="13"/>
        <v>7.2405392552012504E-2</v>
      </c>
      <c r="H215" s="51">
        <v>43525</v>
      </c>
      <c r="I215" s="69">
        <f t="shared" si="12"/>
        <v>1331.999</v>
      </c>
      <c r="J215" s="69">
        <v>262.49200000000002</v>
      </c>
      <c r="K215" s="69">
        <v>86.061000000000007</v>
      </c>
      <c r="L215" s="69">
        <v>129.46899999999999</v>
      </c>
      <c r="M215" s="69">
        <v>64.930000000000007</v>
      </c>
      <c r="N215" s="69">
        <v>158.31800000000001</v>
      </c>
      <c r="O215" s="69">
        <v>241.28200000000001</v>
      </c>
      <c r="P215" s="69">
        <v>327.93299999999999</v>
      </c>
      <c r="Q215" s="69">
        <v>61.514000000000003</v>
      </c>
    </row>
    <row r="216" spans="2:17">
      <c r="B216" s="51">
        <v>43556</v>
      </c>
      <c r="C216" s="70">
        <v>244.89882642999996</v>
      </c>
      <c r="D216" s="70">
        <v>147.75911625999996</v>
      </c>
      <c r="E216" s="71">
        <v>63.981002819999979</v>
      </c>
      <c r="F216" s="71">
        <v>33.15870735</v>
      </c>
      <c r="G216" s="52">
        <f t="shared" si="13"/>
        <v>0.22023167104162145</v>
      </c>
      <c r="H216" s="51">
        <v>43556</v>
      </c>
      <c r="I216" s="69">
        <f t="shared" si="12"/>
        <v>1340.528</v>
      </c>
      <c r="J216" s="69">
        <v>264.08600000000001</v>
      </c>
      <c r="K216" s="69">
        <v>86.543999999999997</v>
      </c>
      <c r="L216" s="69">
        <v>130.12700000000001</v>
      </c>
      <c r="M216" s="69">
        <v>65.679000000000002</v>
      </c>
      <c r="N216" s="69">
        <v>159.304</v>
      </c>
      <c r="O216" s="69">
        <v>242.7</v>
      </c>
      <c r="P216" s="69">
        <v>330.16500000000002</v>
      </c>
      <c r="Q216" s="69">
        <v>61.923000000000002</v>
      </c>
    </row>
    <row r="217" spans="2:17">
      <c r="B217" s="51">
        <v>43586</v>
      </c>
      <c r="C217" s="70">
        <v>187.93612619999999</v>
      </c>
      <c r="D217" s="70">
        <v>85.31200127999999</v>
      </c>
      <c r="E217" s="71">
        <v>67.158709369999997</v>
      </c>
      <c r="F217" s="71">
        <v>35.465415550000003</v>
      </c>
      <c r="G217" s="52">
        <f t="shared" si="13"/>
        <v>9.6305490143677286E-2</v>
      </c>
      <c r="H217" s="51">
        <v>43586</v>
      </c>
      <c r="I217" s="69">
        <f t="shared" si="12"/>
        <v>1350.09</v>
      </c>
      <c r="J217" s="69">
        <v>265.77100000000002</v>
      </c>
      <c r="K217" s="69">
        <v>87.384</v>
      </c>
      <c r="L217" s="69">
        <v>131.04</v>
      </c>
      <c r="M217" s="69">
        <v>66.347999999999999</v>
      </c>
      <c r="N217" s="69">
        <v>160.41800000000001</v>
      </c>
      <c r="O217" s="69">
        <v>244.36600000000001</v>
      </c>
      <c r="P217" s="69">
        <v>332.36599999999999</v>
      </c>
      <c r="Q217" s="69">
        <v>62.396999999999998</v>
      </c>
    </row>
    <row r="218" spans="2:17">
      <c r="B218" s="51">
        <v>43617</v>
      </c>
      <c r="C218" s="70">
        <v>178.30623918000003</v>
      </c>
      <c r="D218" s="70">
        <v>80.834561440000002</v>
      </c>
      <c r="E218" s="71">
        <v>72.576706439999995</v>
      </c>
      <c r="F218" s="71">
        <v>24.894971299999998</v>
      </c>
      <c r="G218" s="52">
        <f t="shared" si="13"/>
        <v>0.12532470298215781</v>
      </c>
      <c r="H218" s="51">
        <v>43617</v>
      </c>
      <c r="I218" s="69">
        <f t="shared" si="12"/>
        <v>1358.3780000000002</v>
      </c>
      <c r="J218" s="69">
        <v>267.33199999999999</v>
      </c>
      <c r="K218" s="69">
        <v>88.013999999999996</v>
      </c>
      <c r="L218" s="69">
        <v>131.70400000000001</v>
      </c>
      <c r="M218" s="69">
        <v>66.885999999999996</v>
      </c>
      <c r="N218" s="69">
        <v>161.28100000000001</v>
      </c>
      <c r="O218" s="69">
        <v>245.959</v>
      </c>
      <c r="P218" s="69">
        <v>334.35300000000001</v>
      </c>
      <c r="Q218" s="69">
        <v>62.848999999999997</v>
      </c>
    </row>
    <row r="219" spans="2:17">
      <c r="B219" s="51">
        <v>43647</v>
      </c>
      <c r="C219" s="70">
        <v>198.59127989000001</v>
      </c>
      <c r="D219" s="70">
        <v>87.966344360000008</v>
      </c>
      <c r="E219" s="71">
        <v>77.483733829999991</v>
      </c>
      <c r="F219" s="71">
        <v>33.141201699999996</v>
      </c>
      <c r="G219" s="52">
        <f t="shared" si="13"/>
        <v>0.21808154567204618</v>
      </c>
      <c r="H219" s="51">
        <v>43647</v>
      </c>
      <c r="I219" s="69">
        <f t="shared" si="12"/>
        <v>1366.2949999999998</v>
      </c>
      <c r="J219" s="69">
        <v>268.79599999999999</v>
      </c>
      <c r="K219" s="69">
        <v>88.58</v>
      </c>
      <c r="L219" s="69">
        <v>132.267</v>
      </c>
      <c r="M219" s="69">
        <v>67.489999999999995</v>
      </c>
      <c r="N219" s="69">
        <v>162.429</v>
      </c>
      <c r="O219" s="69">
        <v>247.404</v>
      </c>
      <c r="P219" s="69">
        <v>335.988</v>
      </c>
      <c r="Q219" s="69">
        <v>63.341000000000001</v>
      </c>
    </row>
    <row r="220" spans="2:17">
      <c r="B220" s="51">
        <v>43678</v>
      </c>
      <c r="C220" s="70">
        <v>200.99126483999996</v>
      </c>
      <c r="D220" s="70">
        <v>87.477768400000002</v>
      </c>
      <c r="E220" s="71">
        <v>82.036283379999972</v>
      </c>
      <c r="F220" s="71">
        <v>31.47721306</v>
      </c>
      <c r="G220" s="52">
        <f t="shared" si="13"/>
        <v>7.6141152699509496E-2</v>
      </c>
      <c r="H220" s="51">
        <v>43678</v>
      </c>
      <c r="I220" s="69">
        <f t="shared" si="12"/>
        <v>1373.559</v>
      </c>
      <c r="J220" s="69">
        <v>270.11599999999999</v>
      </c>
      <c r="K220" s="69">
        <v>89.174999999999997</v>
      </c>
      <c r="L220" s="69">
        <v>132.88999999999999</v>
      </c>
      <c r="M220" s="69">
        <v>68.003</v>
      </c>
      <c r="N220" s="69">
        <v>163.393</v>
      </c>
      <c r="O220" s="69">
        <v>248.63200000000001</v>
      </c>
      <c r="P220" s="69">
        <v>337.65499999999997</v>
      </c>
      <c r="Q220" s="69">
        <v>63.695</v>
      </c>
    </row>
    <row r="221" spans="2:17">
      <c r="B221" s="51">
        <v>43709</v>
      </c>
      <c r="C221" s="70">
        <v>215.66752174000001</v>
      </c>
      <c r="D221" s="70">
        <v>91.217642089999998</v>
      </c>
      <c r="E221" s="71">
        <v>93.227089270000008</v>
      </c>
      <c r="F221" s="71">
        <v>31.222790380000003</v>
      </c>
      <c r="G221" s="52">
        <f t="shared" si="13"/>
        <v>0.21172443307644917</v>
      </c>
      <c r="H221" s="51">
        <v>43709</v>
      </c>
      <c r="I221" s="69">
        <f t="shared" si="12"/>
        <v>1381.9489999999998</v>
      </c>
      <c r="J221" s="69">
        <v>271.57</v>
      </c>
      <c r="K221" s="69">
        <v>89.796999999999997</v>
      </c>
      <c r="L221" s="69">
        <v>133.661</v>
      </c>
      <c r="M221" s="69">
        <v>68.62</v>
      </c>
      <c r="N221" s="69">
        <v>164.39699999999999</v>
      </c>
      <c r="O221" s="69">
        <v>250.066</v>
      </c>
      <c r="P221" s="69">
        <v>339.74099999999999</v>
      </c>
      <c r="Q221" s="69">
        <v>64.096999999999994</v>
      </c>
    </row>
    <row r="222" spans="2:17">
      <c r="B222" s="51">
        <v>43739</v>
      </c>
      <c r="C222" s="70">
        <v>208.62442063</v>
      </c>
      <c r="D222" s="70">
        <v>88.74859708000001</v>
      </c>
      <c r="E222" s="71">
        <v>86.008930349999986</v>
      </c>
      <c r="F222" s="71">
        <v>33.866893200000007</v>
      </c>
      <c r="G222" s="52">
        <f t="shared" si="13"/>
        <v>0.12551348357859848</v>
      </c>
      <c r="H222" s="51">
        <v>43739</v>
      </c>
      <c r="I222" s="69">
        <f t="shared" si="12"/>
        <v>1389.0840000000001</v>
      </c>
      <c r="J222" s="69">
        <v>272.81299999999999</v>
      </c>
      <c r="K222" s="69">
        <v>90.293000000000006</v>
      </c>
      <c r="L222" s="69">
        <v>134.334</v>
      </c>
      <c r="M222" s="69">
        <v>69.019000000000005</v>
      </c>
      <c r="N222" s="69">
        <v>165.262</v>
      </c>
      <c r="O222" s="69">
        <v>251.39599999999999</v>
      </c>
      <c r="P222" s="69">
        <v>341.471</v>
      </c>
      <c r="Q222" s="69">
        <v>64.495999999999995</v>
      </c>
    </row>
    <row r="223" spans="2:17">
      <c r="B223" s="51">
        <v>43770</v>
      </c>
      <c r="C223" s="70">
        <v>201.25890673999996</v>
      </c>
      <c r="D223" s="70">
        <v>92.34415672999998</v>
      </c>
      <c r="E223" s="71">
        <v>77.708923219999988</v>
      </c>
      <c r="F223" s="71">
        <v>31.205826790000003</v>
      </c>
      <c r="G223" s="52">
        <f t="shared" si="13"/>
        <v>0.12019323134307225</v>
      </c>
      <c r="H223" s="51">
        <v>43770</v>
      </c>
      <c r="I223" s="69">
        <f t="shared" si="12"/>
        <v>1397.0510000000002</v>
      </c>
      <c r="J223" s="69">
        <v>274.30399999999997</v>
      </c>
      <c r="K223" s="69">
        <v>90.77</v>
      </c>
      <c r="L223" s="69">
        <v>135.012</v>
      </c>
      <c r="M223" s="69">
        <v>69.5</v>
      </c>
      <c r="N223" s="69">
        <v>166.27500000000001</v>
      </c>
      <c r="O223" s="69">
        <v>252.81700000000001</v>
      </c>
      <c r="P223" s="69">
        <v>343.48099999999999</v>
      </c>
      <c r="Q223" s="69">
        <v>64.891999999999996</v>
      </c>
    </row>
    <row r="224" spans="2:17">
      <c r="B224" s="51">
        <v>43800</v>
      </c>
      <c r="C224" s="70">
        <v>225.03637206999997</v>
      </c>
      <c r="D224" s="70">
        <v>96.294962389999995</v>
      </c>
      <c r="E224" s="71">
        <v>94.965133649999999</v>
      </c>
      <c r="F224" s="71">
        <v>33.776276029999998</v>
      </c>
      <c r="G224" s="52">
        <f t="shared" si="13"/>
        <v>0.12511899235734347</v>
      </c>
      <c r="H224" s="51">
        <v>43800</v>
      </c>
      <c r="I224" s="69">
        <f t="shared" si="12"/>
        <v>1407.4939999999999</v>
      </c>
      <c r="J224" s="69">
        <v>276.036</v>
      </c>
      <c r="K224" s="69">
        <v>91.460999999999999</v>
      </c>
      <c r="L224" s="69">
        <v>136.02000000000001</v>
      </c>
      <c r="M224" s="69">
        <v>70.176000000000002</v>
      </c>
      <c r="N224" s="69">
        <v>167.51599999999999</v>
      </c>
      <c r="O224" s="69">
        <v>254.86699999999999</v>
      </c>
      <c r="P224" s="69">
        <v>346.14600000000002</v>
      </c>
      <c r="Q224" s="69">
        <v>65.272000000000006</v>
      </c>
    </row>
    <row r="225" spans="2:17">
      <c r="B225" s="51">
        <v>43831</v>
      </c>
      <c r="C225" s="70">
        <v>242.40357741000005</v>
      </c>
      <c r="D225" s="70">
        <v>117.70441964999999</v>
      </c>
      <c r="E225" s="71">
        <v>101.97763397000001</v>
      </c>
      <c r="F225" s="71">
        <v>22.721523789999999</v>
      </c>
      <c r="G225" s="52">
        <f t="shared" si="13"/>
        <v>0.13640473730957092</v>
      </c>
      <c r="H225" s="51">
        <v>43831</v>
      </c>
      <c r="I225" s="69">
        <f t="shared" si="12"/>
        <v>1412.596</v>
      </c>
      <c r="J225" s="69">
        <v>276.76799999999997</v>
      </c>
      <c r="K225" s="69">
        <v>91.887</v>
      </c>
      <c r="L225" s="69">
        <v>136.72200000000001</v>
      </c>
      <c r="M225" s="69">
        <v>70.858999999999995</v>
      </c>
      <c r="N225" s="69">
        <v>168.251</v>
      </c>
      <c r="O225" s="69">
        <v>255.685</v>
      </c>
      <c r="P225" s="69">
        <v>346.76</v>
      </c>
      <c r="Q225" s="69">
        <v>65.664000000000001</v>
      </c>
    </row>
    <row r="226" spans="2:17">
      <c r="B226" s="51">
        <v>43862</v>
      </c>
      <c r="C226" s="70">
        <v>192.90488028999997</v>
      </c>
      <c r="D226" s="70">
        <v>92.651062819999993</v>
      </c>
      <c r="E226" s="71">
        <v>80.107410449999989</v>
      </c>
      <c r="F226" s="71">
        <v>20.146407019999998</v>
      </c>
      <c r="G226" s="52">
        <f t="shared" si="13"/>
        <v>0.1146430419727511</v>
      </c>
      <c r="H226" s="51">
        <v>43862</v>
      </c>
      <c r="I226" s="69">
        <f t="shared" si="12"/>
        <v>1420.7900000000002</v>
      </c>
      <c r="J226" s="69">
        <v>278.255</v>
      </c>
      <c r="K226" s="69">
        <v>92.506</v>
      </c>
      <c r="L226" s="69">
        <v>137.40100000000001</v>
      </c>
      <c r="M226" s="69">
        <v>71.361000000000004</v>
      </c>
      <c r="N226" s="69">
        <v>169.27500000000001</v>
      </c>
      <c r="O226" s="69">
        <v>256.96199999999999</v>
      </c>
      <c r="P226" s="69">
        <v>348.95699999999999</v>
      </c>
      <c r="Q226" s="69">
        <v>66.072999999999993</v>
      </c>
    </row>
    <row r="227" spans="2:17">
      <c r="B227" s="51">
        <v>43891</v>
      </c>
      <c r="C227" s="70">
        <v>155.82863738</v>
      </c>
      <c r="D227" s="70">
        <v>77.918958059999994</v>
      </c>
      <c r="E227" s="71">
        <v>67.926578820000017</v>
      </c>
      <c r="F227" s="71">
        <v>9.9831005000000008</v>
      </c>
      <c r="G227" s="52">
        <f t="shared" si="13"/>
        <v>-0.19217324070211905</v>
      </c>
      <c r="H227" s="51">
        <v>43891</v>
      </c>
      <c r="I227" s="69">
        <f t="shared" si="12"/>
        <v>1425.2279999999996</v>
      </c>
      <c r="J227" s="69">
        <v>279.017</v>
      </c>
      <c r="K227" s="69">
        <v>92.91</v>
      </c>
      <c r="L227" s="69">
        <v>137.80099999999999</v>
      </c>
      <c r="M227" s="69">
        <v>71.581999999999994</v>
      </c>
      <c r="N227" s="69">
        <v>169.84800000000001</v>
      </c>
      <c r="O227" s="69">
        <v>257.67599999999999</v>
      </c>
      <c r="P227" s="69">
        <v>350.08199999999999</v>
      </c>
      <c r="Q227" s="69">
        <v>66.311999999999998</v>
      </c>
    </row>
    <row r="228" spans="2:17">
      <c r="B228" s="51">
        <v>43922</v>
      </c>
      <c r="C228" s="70">
        <v>128.32472769</v>
      </c>
      <c r="D228" s="70">
        <v>79.530438649999979</v>
      </c>
      <c r="E228" s="71">
        <v>36.379930149999993</v>
      </c>
      <c r="F228" s="71">
        <v>12.414358890000001</v>
      </c>
      <c r="G228" s="52">
        <f t="shared" si="13"/>
        <v>-0.47600921751791492</v>
      </c>
      <c r="H228" s="51">
        <v>43922</v>
      </c>
      <c r="I228" s="69">
        <f t="shared" si="12"/>
        <v>1423.88</v>
      </c>
      <c r="J228" s="69">
        <v>278.74799999999999</v>
      </c>
      <c r="K228" s="69">
        <v>92.796999999999997</v>
      </c>
      <c r="L228" s="69">
        <v>137.672</v>
      </c>
      <c r="M228" s="69">
        <v>71.474000000000004</v>
      </c>
      <c r="N228" s="69">
        <v>169.738</v>
      </c>
      <c r="O228" s="69">
        <v>257.476</v>
      </c>
      <c r="P228" s="69">
        <v>349.745</v>
      </c>
      <c r="Q228" s="69">
        <v>66.23</v>
      </c>
    </row>
    <row r="229" spans="2:17">
      <c r="B229" s="51">
        <v>43952</v>
      </c>
      <c r="C229" s="70">
        <v>85.098798110000004</v>
      </c>
      <c r="D229" s="70">
        <v>42.580153389999992</v>
      </c>
      <c r="E229" s="71">
        <v>32.917660900000008</v>
      </c>
      <c r="F229" s="71">
        <v>9.6009838199999997</v>
      </c>
      <c r="G229" s="52">
        <f t="shared" si="13"/>
        <v>-0.54719297545040058</v>
      </c>
      <c r="H229" s="51">
        <v>43952</v>
      </c>
      <c r="I229" s="69">
        <f t="shared" si="12"/>
        <v>1424.998</v>
      </c>
      <c r="J229" s="69">
        <v>278.95299999999997</v>
      </c>
      <c r="K229" s="69">
        <v>92.903999999999996</v>
      </c>
      <c r="L229" s="69">
        <v>137.86799999999999</v>
      </c>
      <c r="M229" s="69">
        <v>71.631</v>
      </c>
      <c r="N229" s="69">
        <v>169.922</v>
      </c>
      <c r="O229" s="69">
        <v>257.59100000000001</v>
      </c>
      <c r="P229" s="69">
        <v>349.86399999999998</v>
      </c>
      <c r="Q229" s="69">
        <v>66.265000000000001</v>
      </c>
    </row>
    <row r="230" spans="2:17">
      <c r="B230" s="51">
        <v>43983</v>
      </c>
      <c r="C230" s="70">
        <v>110.67156811999998</v>
      </c>
      <c r="D230" s="70">
        <v>51.560722780000006</v>
      </c>
      <c r="E230" s="71">
        <v>44.396801819999993</v>
      </c>
      <c r="F230" s="71">
        <v>14.714043520000001</v>
      </c>
      <c r="G230" s="52">
        <f t="shared" si="13"/>
        <v>-0.37931746735863181</v>
      </c>
      <c r="H230" s="51">
        <v>43983</v>
      </c>
      <c r="I230" s="69">
        <f t="shared" si="12"/>
        <v>1428.2290000000003</v>
      </c>
      <c r="J230" s="69">
        <v>279.49700000000001</v>
      </c>
      <c r="K230" s="69">
        <v>93.152000000000001</v>
      </c>
      <c r="L230" s="69">
        <v>138.28700000000001</v>
      </c>
      <c r="M230" s="69">
        <v>71.816000000000003</v>
      </c>
      <c r="N230" s="69">
        <v>170.34</v>
      </c>
      <c r="O230" s="69">
        <v>258.11500000000001</v>
      </c>
      <c r="P230" s="69">
        <v>350.57100000000003</v>
      </c>
      <c r="Q230" s="69">
        <v>66.450999999999993</v>
      </c>
    </row>
    <row r="231" spans="2:17">
      <c r="B231" s="51">
        <v>44013</v>
      </c>
      <c r="C231" s="70">
        <v>146.22778993999998</v>
      </c>
      <c r="D231" s="70">
        <v>67.474994980000005</v>
      </c>
      <c r="E231" s="71">
        <v>55.580984490000006</v>
      </c>
      <c r="F231" s="71">
        <v>23.17181047</v>
      </c>
      <c r="G231" s="52">
        <f t="shared" si="13"/>
        <v>-0.26367466879212542</v>
      </c>
      <c r="H231" s="51">
        <v>44013</v>
      </c>
      <c r="I231" s="69">
        <f t="shared" si="12"/>
        <v>1432.4759999999999</v>
      </c>
      <c r="J231" s="69">
        <v>280.05399999999997</v>
      </c>
      <c r="K231" s="69">
        <v>93.73</v>
      </c>
      <c r="L231" s="69">
        <v>139.02099999999999</v>
      </c>
      <c r="M231" s="69">
        <v>72.174000000000007</v>
      </c>
      <c r="N231" s="69">
        <v>170.83500000000001</v>
      </c>
      <c r="O231" s="69">
        <v>258.66199999999998</v>
      </c>
      <c r="P231" s="69">
        <v>351.31400000000002</v>
      </c>
      <c r="Q231" s="69">
        <v>66.686000000000007</v>
      </c>
    </row>
    <row r="232" spans="2:17">
      <c r="B232" s="51">
        <v>44044</v>
      </c>
      <c r="C232" s="70">
        <v>154.11883601</v>
      </c>
      <c r="D232" s="70">
        <v>70.669410570000011</v>
      </c>
      <c r="E232" s="71">
        <v>60.770557669999995</v>
      </c>
      <c r="F232" s="71">
        <v>22.67886777</v>
      </c>
      <c r="G232" s="52">
        <f t="shared" si="13"/>
        <v>-0.23320629813098082</v>
      </c>
      <c r="H232" s="51">
        <v>44044</v>
      </c>
      <c r="I232" s="69">
        <f t="shared" si="12"/>
        <v>1437.9709999999998</v>
      </c>
      <c r="J232" s="69">
        <v>281.09800000000001</v>
      </c>
      <c r="K232" s="69">
        <v>94.262</v>
      </c>
      <c r="L232" s="69">
        <v>139.673</v>
      </c>
      <c r="M232" s="69">
        <v>72.457999999999998</v>
      </c>
      <c r="N232" s="69">
        <v>171.416</v>
      </c>
      <c r="O232" s="69">
        <v>259.48899999999998</v>
      </c>
      <c r="P232" s="69">
        <v>352.59</v>
      </c>
      <c r="Q232" s="69">
        <v>66.984999999999999</v>
      </c>
    </row>
    <row r="233" spans="2:17">
      <c r="B233" s="51">
        <v>44075</v>
      </c>
      <c r="C233" s="70">
        <v>172.65172805000003</v>
      </c>
      <c r="D233" s="70">
        <v>75.803686999999996</v>
      </c>
      <c r="E233" s="71">
        <v>74.195357800000011</v>
      </c>
      <c r="F233" s="71">
        <v>22.652683249999999</v>
      </c>
      <c r="G233" s="52">
        <f t="shared" si="13"/>
        <v>-0.19945420313151307</v>
      </c>
      <c r="H233" s="51">
        <v>44075</v>
      </c>
      <c r="I233" s="69">
        <f t="shared" si="12"/>
        <v>1445.981</v>
      </c>
      <c r="J233" s="69">
        <v>282.54300000000001</v>
      </c>
      <c r="K233" s="69">
        <v>95.05</v>
      </c>
      <c r="L233" s="69">
        <v>140.53200000000001</v>
      </c>
      <c r="M233" s="69">
        <v>72.918999999999997</v>
      </c>
      <c r="N233" s="69">
        <v>172.25200000000001</v>
      </c>
      <c r="O233" s="69">
        <v>260.81900000000002</v>
      </c>
      <c r="P233" s="69">
        <v>354.47399999999999</v>
      </c>
      <c r="Q233" s="69">
        <v>67.391999999999996</v>
      </c>
    </row>
    <row r="234" spans="2:17">
      <c r="B234" s="51">
        <v>44105</v>
      </c>
      <c r="C234" s="70">
        <v>221.86519410000002</v>
      </c>
      <c r="D234" s="70">
        <v>83.839700289999996</v>
      </c>
      <c r="E234" s="71">
        <v>111.08581260000003</v>
      </c>
      <c r="F234" s="71">
        <v>26.939681210000007</v>
      </c>
      <c r="G234" s="52">
        <f t="shared" si="13"/>
        <v>6.3467035306872477E-2</v>
      </c>
      <c r="H234" s="51">
        <v>44105</v>
      </c>
      <c r="I234" s="69">
        <f t="shared" ref="I234:I260" si="14">SUM(J234:Q234)</f>
        <v>1457.308</v>
      </c>
      <c r="J234" s="69">
        <v>284.762</v>
      </c>
      <c r="K234" s="69">
        <v>95.808000000000007</v>
      </c>
      <c r="L234" s="69">
        <v>141.65299999999999</v>
      </c>
      <c r="M234" s="69">
        <v>73.712999999999994</v>
      </c>
      <c r="N234" s="69">
        <v>173.62299999999999</v>
      </c>
      <c r="O234" s="69">
        <v>262.64600000000002</v>
      </c>
      <c r="P234" s="69">
        <v>357.11599999999999</v>
      </c>
      <c r="Q234" s="69">
        <v>67.986999999999995</v>
      </c>
    </row>
    <row r="235" spans="2:17">
      <c r="B235" s="51">
        <v>44136</v>
      </c>
      <c r="C235" s="70">
        <v>355.73831310000003</v>
      </c>
      <c r="D235" s="70">
        <v>97.490706659999987</v>
      </c>
      <c r="E235" s="71">
        <v>120.21862720000003</v>
      </c>
      <c r="F235" s="71">
        <v>138.02897924000001</v>
      </c>
      <c r="G235" s="52">
        <f t="shared" si="13"/>
        <v>0.76756556448737512</v>
      </c>
      <c r="H235" s="51">
        <v>44136</v>
      </c>
      <c r="I235" s="69">
        <f t="shared" si="14"/>
        <v>1467.5910000000001</v>
      </c>
      <c r="J235" s="69">
        <v>286.95</v>
      </c>
      <c r="K235" s="69">
        <v>96.528000000000006</v>
      </c>
      <c r="L235" s="69">
        <v>142.66499999999999</v>
      </c>
      <c r="M235" s="69">
        <v>74.287999999999997</v>
      </c>
      <c r="N235" s="69">
        <v>174.798</v>
      </c>
      <c r="O235" s="69">
        <v>264.47800000000001</v>
      </c>
      <c r="P235" s="69">
        <v>359.37799999999999</v>
      </c>
      <c r="Q235" s="69">
        <v>68.506</v>
      </c>
    </row>
    <row r="236" spans="2:17">
      <c r="B236" s="51">
        <v>44166</v>
      </c>
      <c r="C236" s="70">
        <v>294.07632513999999</v>
      </c>
      <c r="D236" s="70">
        <v>138.26317165999998</v>
      </c>
      <c r="E236" s="71">
        <v>126.68367024000001</v>
      </c>
      <c r="F236" s="71">
        <v>29.129483239999999</v>
      </c>
      <c r="G236" s="52">
        <f t="shared" si="13"/>
        <v>0.30679464139478929</v>
      </c>
      <c r="H236" s="51">
        <v>44166</v>
      </c>
      <c r="I236" s="69">
        <f t="shared" si="14"/>
        <v>1458.6130000000001</v>
      </c>
      <c r="J236" s="69">
        <v>285.245</v>
      </c>
      <c r="K236" s="69">
        <v>96.418000000000006</v>
      </c>
      <c r="L236" s="69">
        <v>141.929</v>
      </c>
      <c r="M236" s="69">
        <v>74.072999999999993</v>
      </c>
      <c r="N236" s="69">
        <v>174.25399999999999</v>
      </c>
      <c r="O236" s="69">
        <v>262.053</v>
      </c>
      <c r="P236" s="69">
        <v>356.6</v>
      </c>
      <c r="Q236" s="69">
        <v>68.040999999999997</v>
      </c>
    </row>
    <row r="237" spans="2:17">
      <c r="B237" s="51">
        <v>44197</v>
      </c>
      <c r="C237" s="70">
        <v>243.25818351000001</v>
      </c>
      <c r="D237" s="70">
        <v>131.90115412999998</v>
      </c>
      <c r="E237" s="71">
        <v>98.507321959999999</v>
      </c>
      <c r="F237" s="71">
        <v>12.849707420000001</v>
      </c>
      <c r="G237" s="52">
        <f t="shared" si="13"/>
        <v>3.525550691665158E-3</v>
      </c>
      <c r="H237" s="51">
        <v>44197</v>
      </c>
      <c r="I237" s="69">
        <f t="shared" si="14"/>
        <v>1467.4850000000001</v>
      </c>
      <c r="J237" s="69">
        <v>287.14800000000002</v>
      </c>
      <c r="K237" s="69">
        <v>97.043000000000006</v>
      </c>
      <c r="L237" s="69">
        <v>142.71299999999999</v>
      </c>
      <c r="M237" s="69">
        <v>74.775999999999996</v>
      </c>
      <c r="N237" s="69">
        <v>175.31899999999999</v>
      </c>
      <c r="O237" s="69">
        <v>263.61700000000002</v>
      </c>
      <c r="P237" s="69">
        <v>358.43900000000002</v>
      </c>
      <c r="Q237" s="69">
        <v>68.430000000000007</v>
      </c>
    </row>
    <row r="238" spans="2:17">
      <c r="B238" s="51">
        <v>44228</v>
      </c>
      <c r="C238" s="70">
        <v>221.01116748999996</v>
      </c>
      <c r="D238" s="70">
        <v>107.43640762999999</v>
      </c>
      <c r="E238" s="71">
        <v>96.924049159999996</v>
      </c>
      <c r="F238" s="71">
        <v>16.650710699999998</v>
      </c>
      <c r="G238" s="52">
        <f t="shared" si="13"/>
        <v>0.14570023919429587</v>
      </c>
      <c r="H238" s="51">
        <v>44228</v>
      </c>
      <c r="I238" s="69">
        <f t="shared" si="14"/>
        <v>1475.5470000000003</v>
      </c>
      <c r="J238" s="69">
        <v>288.57499999999999</v>
      </c>
      <c r="K238" s="69">
        <v>97.68</v>
      </c>
      <c r="L238" s="69">
        <v>143.875</v>
      </c>
      <c r="M238" s="69">
        <v>75.338999999999999</v>
      </c>
      <c r="N238" s="69">
        <v>176.25700000000001</v>
      </c>
      <c r="O238" s="69">
        <v>264.85500000000002</v>
      </c>
      <c r="P238" s="69">
        <v>360.29700000000003</v>
      </c>
      <c r="Q238" s="69">
        <v>68.668999999999997</v>
      </c>
    </row>
    <row r="239" spans="2:17">
      <c r="B239" s="51">
        <v>44256</v>
      </c>
      <c r="C239" s="70">
        <v>267.25300936000002</v>
      </c>
      <c r="D239" s="70">
        <v>146.28429673999997</v>
      </c>
      <c r="E239" s="71">
        <v>100.49209537000002</v>
      </c>
      <c r="F239" s="71">
        <v>20.476617250000004</v>
      </c>
      <c r="G239" s="52">
        <f t="shared" si="13"/>
        <v>0.71504425536548322</v>
      </c>
      <c r="H239" s="51">
        <v>44256</v>
      </c>
      <c r="I239" s="69">
        <f t="shared" si="14"/>
        <v>1485.7570000000001</v>
      </c>
      <c r="J239" s="69">
        <v>290.63099999999997</v>
      </c>
      <c r="K239" s="69">
        <v>98.515000000000001</v>
      </c>
      <c r="L239" s="69">
        <v>144.804</v>
      </c>
      <c r="M239" s="69">
        <v>76.039000000000001</v>
      </c>
      <c r="N239" s="69">
        <v>177.46100000000001</v>
      </c>
      <c r="O239" s="69">
        <v>266.35700000000003</v>
      </c>
      <c r="P239" s="69">
        <v>362.72899999999998</v>
      </c>
      <c r="Q239" s="69">
        <v>69.221000000000004</v>
      </c>
    </row>
    <row r="240" spans="2:17">
      <c r="B240" s="51">
        <v>44287</v>
      </c>
      <c r="C240" s="70">
        <v>323.94287200999997</v>
      </c>
      <c r="D240" s="70">
        <v>218.60695780000003</v>
      </c>
      <c r="E240" s="71">
        <v>71.559890699999983</v>
      </c>
      <c r="F240" s="71">
        <v>33.776023510000002</v>
      </c>
      <c r="G240" s="52">
        <f t="shared" si="13"/>
        <v>1.524399450062063</v>
      </c>
      <c r="H240" s="51">
        <v>44287</v>
      </c>
      <c r="I240" s="69">
        <f t="shared" si="14"/>
        <v>1493.8819999999998</v>
      </c>
      <c r="J240" s="69">
        <v>292.108</v>
      </c>
      <c r="K240" s="69">
        <v>99.1</v>
      </c>
      <c r="L240" s="69">
        <v>145.51</v>
      </c>
      <c r="M240" s="69">
        <v>76.62</v>
      </c>
      <c r="N240" s="69">
        <v>178.43799999999999</v>
      </c>
      <c r="O240" s="69">
        <v>267.685</v>
      </c>
      <c r="P240" s="69">
        <v>364.64800000000002</v>
      </c>
      <c r="Q240" s="69">
        <v>69.772999999999996</v>
      </c>
    </row>
    <row r="241" spans="2:17">
      <c r="B241" s="51">
        <v>44317</v>
      </c>
      <c r="C241" s="70">
        <v>210.00205185999994</v>
      </c>
      <c r="D241" s="70">
        <v>101.94738242</v>
      </c>
      <c r="E241" s="71">
        <v>76.578982209999978</v>
      </c>
      <c r="F241" s="71">
        <v>31.475687229999998</v>
      </c>
      <c r="G241" s="52">
        <f t="shared" si="13"/>
        <v>1.4677440401514024</v>
      </c>
      <c r="H241" s="51">
        <v>44317</v>
      </c>
      <c r="I241" s="69">
        <f t="shared" si="14"/>
        <v>1502.5360000000001</v>
      </c>
      <c r="J241" s="69">
        <v>293.625</v>
      </c>
      <c r="K241" s="69">
        <v>99.808000000000007</v>
      </c>
      <c r="L241" s="69">
        <v>146.48500000000001</v>
      </c>
      <c r="M241" s="69">
        <v>77.221000000000004</v>
      </c>
      <c r="N241" s="69">
        <v>179.62</v>
      </c>
      <c r="O241" s="69">
        <v>268.96600000000001</v>
      </c>
      <c r="P241" s="69">
        <v>366.58300000000003</v>
      </c>
      <c r="Q241" s="69">
        <v>70.227999999999994</v>
      </c>
    </row>
    <row r="242" spans="2:17">
      <c r="B242" s="51">
        <v>44348</v>
      </c>
      <c r="C242" s="70">
        <v>236.08215015999997</v>
      </c>
      <c r="D242" s="70">
        <v>114.29351005999999</v>
      </c>
      <c r="E242" s="71">
        <v>83.820160749999985</v>
      </c>
      <c r="F242" s="71">
        <v>37.968479349999996</v>
      </c>
      <c r="G242" s="52">
        <f t="shared" si="13"/>
        <v>1.1331779622388529</v>
      </c>
      <c r="H242" s="51">
        <v>44348</v>
      </c>
      <c r="I242" s="69">
        <f t="shared" si="14"/>
        <v>1509.924</v>
      </c>
      <c r="J242" s="69">
        <v>295.14699999999999</v>
      </c>
      <c r="K242" s="69">
        <v>100.462</v>
      </c>
      <c r="L242" s="69">
        <v>147.21199999999999</v>
      </c>
      <c r="M242" s="69">
        <v>77.614000000000004</v>
      </c>
      <c r="N242" s="69">
        <v>180.482</v>
      </c>
      <c r="O242" s="69">
        <v>270.20999999999998</v>
      </c>
      <c r="P242" s="69">
        <v>368.15499999999997</v>
      </c>
      <c r="Q242" s="69">
        <v>70.641999999999996</v>
      </c>
    </row>
    <row r="243" spans="2:17">
      <c r="B243" s="51">
        <v>44378</v>
      </c>
      <c r="C243" s="70">
        <v>224.15822999</v>
      </c>
      <c r="D243" s="70">
        <v>106.03781228000001</v>
      </c>
      <c r="E243" s="71">
        <v>86.886734749999988</v>
      </c>
      <c r="F243" s="71">
        <v>31.23368296000001</v>
      </c>
      <c r="G243" s="52">
        <f t="shared" si="13"/>
        <v>0.53293864375558408</v>
      </c>
      <c r="H243" s="51">
        <v>44378</v>
      </c>
      <c r="I243" s="69">
        <f t="shared" si="14"/>
        <v>1517.269</v>
      </c>
      <c r="J243" s="69">
        <v>296.50700000000001</v>
      </c>
      <c r="K243" s="69">
        <v>101.155</v>
      </c>
      <c r="L243" s="69">
        <v>147.91399999999999</v>
      </c>
      <c r="M243" s="69">
        <v>78.012</v>
      </c>
      <c r="N243" s="69">
        <v>181.41800000000001</v>
      </c>
      <c r="O243" s="69">
        <v>271.40499999999997</v>
      </c>
      <c r="P243" s="69">
        <v>369.75599999999997</v>
      </c>
      <c r="Q243" s="69">
        <v>71.102000000000004</v>
      </c>
    </row>
    <row r="244" spans="2:17">
      <c r="B244" s="51">
        <v>44409</v>
      </c>
      <c r="C244" s="70">
        <v>240.80788484999997</v>
      </c>
      <c r="D244" s="70">
        <v>117.78191741999998</v>
      </c>
      <c r="E244" s="71">
        <v>88.822237239999978</v>
      </c>
      <c r="F244" s="71">
        <v>34.203730190000002</v>
      </c>
      <c r="G244" s="52">
        <f t="shared" si="13"/>
        <v>0.56248185545844098</v>
      </c>
      <c r="H244" s="51">
        <v>44409</v>
      </c>
      <c r="I244" s="69">
        <f t="shared" si="14"/>
        <v>1525.8600000000001</v>
      </c>
      <c r="J244" s="69">
        <v>298.25099999999998</v>
      </c>
      <c r="K244" s="69">
        <v>101.87</v>
      </c>
      <c r="L244" s="69">
        <v>148.66999999999999</v>
      </c>
      <c r="M244" s="69">
        <v>78.509</v>
      </c>
      <c r="N244" s="69">
        <v>182.32300000000001</v>
      </c>
      <c r="O244" s="69">
        <v>272.86799999999999</v>
      </c>
      <c r="P244" s="69">
        <v>371.863</v>
      </c>
      <c r="Q244" s="69">
        <v>71.506</v>
      </c>
    </row>
    <row r="245" spans="2:17">
      <c r="B245" s="51">
        <v>44440</v>
      </c>
      <c r="C245" s="70">
        <v>252.83361240000002</v>
      </c>
      <c r="D245" s="70">
        <v>117.52981847999999</v>
      </c>
      <c r="E245" s="71">
        <v>92.840938179999995</v>
      </c>
      <c r="F245" s="71">
        <v>42.462855740000002</v>
      </c>
      <c r="G245" s="52">
        <f t="shared" si="13"/>
        <v>0.4644140273347237</v>
      </c>
      <c r="H245" s="51">
        <v>44440</v>
      </c>
      <c r="I245" s="69">
        <f t="shared" si="14"/>
        <v>1534</v>
      </c>
      <c r="J245" s="69">
        <v>299.99700000000001</v>
      </c>
      <c r="K245" s="69">
        <v>102.553</v>
      </c>
      <c r="L245" s="69">
        <v>149.38800000000001</v>
      </c>
      <c r="M245" s="69">
        <v>78.978999999999999</v>
      </c>
      <c r="N245" s="69">
        <v>183.13800000000001</v>
      </c>
      <c r="O245" s="69">
        <v>274.32799999999997</v>
      </c>
      <c r="P245" s="69">
        <v>373.72899999999998</v>
      </c>
      <c r="Q245" s="69">
        <v>71.888000000000005</v>
      </c>
    </row>
    <row r="246" spans="2:17">
      <c r="B246" s="51">
        <v>44470</v>
      </c>
      <c r="C246" s="70">
        <v>254.55957864000001</v>
      </c>
      <c r="D246" s="70">
        <v>120.74128278999999</v>
      </c>
      <c r="E246" s="71">
        <v>98.251573449999995</v>
      </c>
      <c r="F246" s="71">
        <v>35.566722399999996</v>
      </c>
      <c r="G246" s="52">
        <f t="shared" ref="G246:G260" si="15">+C246/C234-1</f>
        <v>0.14736148530473803</v>
      </c>
      <c r="H246" s="51">
        <v>44470</v>
      </c>
      <c r="I246" s="69">
        <f t="shared" si="14"/>
        <v>1543.153</v>
      </c>
      <c r="J246" s="69">
        <v>301.76400000000001</v>
      </c>
      <c r="K246" s="69">
        <v>103.30800000000001</v>
      </c>
      <c r="L246" s="69">
        <v>150.221</v>
      </c>
      <c r="M246" s="69">
        <v>79.543000000000006</v>
      </c>
      <c r="N246" s="69">
        <v>184.364</v>
      </c>
      <c r="O246" s="69">
        <v>275.92500000000001</v>
      </c>
      <c r="P246" s="69">
        <v>375.70499999999998</v>
      </c>
      <c r="Q246" s="69">
        <v>72.322999999999993</v>
      </c>
    </row>
    <row r="247" spans="2:17">
      <c r="B247" s="51">
        <v>44501</v>
      </c>
      <c r="C247" s="70">
        <v>247.81360122000001</v>
      </c>
      <c r="D247" s="70">
        <v>118.49368356000001</v>
      </c>
      <c r="E247" s="71">
        <v>89.208071779999983</v>
      </c>
      <c r="F247" s="71">
        <v>40.111845880000011</v>
      </c>
      <c r="G247" s="52">
        <f t="shared" si="15"/>
        <v>-0.3033823119571093</v>
      </c>
      <c r="H247" s="51">
        <v>44501</v>
      </c>
      <c r="I247" s="69">
        <f t="shared" si="14"/>
        <v>1552.4159999999999</v>
      </c>
      <c r="J247" s="69">
        <v>303.483</v>
      </c>
      <c r="K247" s="69">
        <v>103.869</v>
      </c>
      <c r="L247" s="69">
        <v>151.125</v>
      </c>
      <c r="M247" s="69">
        <v>80.183000000000007</v>
      </c>
      <c r="N247" s="69">
        <v>185.547</v>
      </c>
      <c r="O247" s="69">
        <v>277.51499999999999</v>
      </c>
      <c r="P247" s="69">
        <v>377.99599999999998</v>
      </c>
      <c r="Q247" s="69">
        <v>72.697999999999993</v>
      </c>
    </row>
    <row r="248" spans="2:17">
      <c r="B248" s="51">
        <v>44531</v>
      </c>
      <c r="C248" s="70">
        <v>284.03543683000004</v>
      </c>
      <c r="D248" s="70">
        <v>142.53871824000001</v>
      </c>
      <c r="E248" s="71">
        <v>98.155380520000008</v>
      </c>
      <c r="F248" s="71">
        <v>43.341338069999999</v>
      </c>
      <c r="G248" s="52">
        <f t="shared" si="15"/>
        <v>-3.4143817273355248E-2</v>
      </c>
      <c r="H248" s="51">
        <v>44531</v>
      </c>
      <c r="I248" s="69">
        <f t="shared" si="14"/>
        <v>1547.616</v>
      </c>
      <c r="J248" s="69">
        <v>302.24700000000001</v>
      </c>
      <c r="K248" s="69">
        <v>103.83499999999999</v>
      </c>
      <c r="L248" s="69">
        <v>150.87</v>
      </c>
      <c r="M248" s="69">
        <v>80.072999999999993</v>
      </c>
      <c r="N248" s="69">
        <v>185.273</v>
      </c>
      <c r="O248" s="69">
        <v>276.07</v>
      </c>
      <c r="P248" s="69">
        <v>376.75099999999998</v>
      </c>
      <c r="Q248" s="69">
        <v>72.497</v>
      </c>
    </row>
    <row r="249" spans="2:17">
      <c r="B249" s="51">
        <v>44562</v>
      </c>
      <c r="C249" s="85">
        <v>310</v>
      </c>
      <c r="D249" s="86">
        <v>158</v>
      </c>
      <c r="E249" s="86">
        <v>118</v>
      </c>
      <c r="F249" s="86">
        <v>35</v>
      </c>
      <c r="G249" s="52">
        <f t="shared" si="15"/>
        <v>0.27436617147663744</v>
      </c>
      <c r="H249" s="51">
        <v>44562</v>
      </c>
      <c r="I249" s="69">
        <f t="shared" si="14"/>
        <v>1554.5490000000002</v>
      </c>
      <c r="J249" s="69">
        <v>303.61</v>
      </c>
      <c r="K249" s="69">
        <v>104.249</v>
      </c>
      <c r="L249" s="69">
        <v>151.566</v>
      </c>
      <c r="M249" s="69">
        <v>80.587000000000003</v>
      </c>
      <c r="N249" s="69">
        <v>186.25800000000001</v>
      </c>
      <c r="O249" s="69">
        <v>277.185</v>
      </c>
      <c r="P249" s="69">
        <v>378.27800000000002</v>
      </c>
      <c r="Q249" s="69">
        <v>72.816000000000003</v>
      </c>
    </row>
    <row r="250" spans="2:17">
      <c r="B250" s="51">
        <v>44593</v>
      </c>
      <c r="C250" s="87">
        <v>226</v>
      </c>
      <c r="D250" s="88">
        <v>123</v>
      </c>
      <c r="E250" s="88">
        <v>81</v>
      </c>
      <c r="F250" s="88">
        <v>22</v>
      </c>
      <c r="G250" s="52">
        <f t="shared" si="15"/>
        <v>2.2572762121741086E-2</v>
      </c>
      <c r="H250" s="51">
        <v>44593</v>
      </c>
      <c r="I250" s="69">
        <f t="shared" si="14"/>
        <v>1561.951</v>
      </c>
      <c r="J250" s="69">
        <v>305.08800000000002</v>
      </c>
      <c r="K250" s="69">
        <v>104.706</v>
      </c>
      <c r="L250" s="69">
        <v>152.328</v>
      </c>
      <c r="M250" s="69">
        <v>81.058999999999997</v>
      </c>
      <c r="N250" s="69">
        <v>187.136</v>
      </c>
      <c r="O250" s="69">
        <v>278.31799999999998</v>
      </c>
      <c r="P250" s="69">
        <v>380.06</v>
      </c>
      <c r="Q250" s="69">
        <v>73.256</v>
      </c>
    </row>
    <row r="251" spans="2:17">
      <c r="B251" s="51">
        <v>44621</v>
      </c>
      <c r="C251" s="87">
        <v>286</v>
      </c>
      <c r="D251" s="88">
        <v>176</v>
      </c>
      <c r="E251" s="88">
        <v>82</v>
      </c>
      <c r="F251" s="88">
        <v>29</v>
      </c>
      <c r="G251" s="52">
        <f t="shared" si="15"/>
        <v>7.0146976772662128E-2</v>
      </c>
      <c r="H251" s="51">
        <v>44621</v>
      </c>
      <c r="I251" s="69">
        <f t="shared" si="14"/>
        <v>1571.1390000000004</v>
      </c>
      <c r="J251" s="69">
        <v>306.85300000000001</v>
      </c>
      <c r="K251" s="69">
        <v>105.401</v>
      </c>
      <c r="L251" s="69">
        <v>153.25200000000001</v>
      </c>
      <c r="M251" s="69">
        <v>81.576999999999998</v>
      </c>
      <c r="N251" s="69">
        <v>188.23</v>
      </c>
      <c r="O251" s="69">
        <v>279.83499999999998</v>
      </c>
      <c r="P251" s="69">
        <v>382.30200000000002</v>
      </c>
      <c r="Q251" s="69">
        <v>73.688999999999993</v>
      </c>
    </row>
    <row r="252" spans="2:17">
      <c r="B252" s="51">
        <v>44652</v>
      </c>
      <c r="C252" s="87">
        <v>368</v>
      </c>
      <c r="D252" s="88">
        <v>261</v>
      </c>
      <c r="E252" s="88">
        <v>68</v>
      </c>
      <c r="F252" s="88">
        <v>38</v>
      </c>
      <c r="G252" s="52">
        <f t="shared" si="15"/>
        <v>0.13600277023116591</v>
      </c>
      <c r="H252" s="51">
        <v>44652</v>
      </c>
      <c r="I252" s="69">
        <f t="shared" si="14"/>
        <v>1578.8030000000001</v>
      </c>
      <c r="J252" s="69">
        <v>308.28800000000001</v>
      </c>
      <c r="K252" s="69">
        <v>106.03100000000001</v>
      </c>
      <c r="L252" s="69">
        <v>153.976</v>
      </c>
      <c r="M252" s="69">
        <v>82.018000000000001</v>
      </c>
      <c r="N252" s="69">
        <v>189.15899999999999</v>
      </c>
      <c r="O252" s="69">
        <v>281.04899999999998</v>
      </c>
      <c r="P252" s="69">
        <v>384.14699999999999</v>
      </c>
      <c r="Q252" s="69">
        <v>74.135000000000005</v>
      </c>
    </row>
    <row r="253" spans="2:17">
      <c r="B253" s="51">
        <v>44682</v>
      </c>
      <c r="C253" s="87">
        <v>265</v>
      </c>
      <c r="D253" s="88">
        <v>138</v>
      </c>
      <c r="E253" s="88">
        <v>86</v>
      </c>
      <c r="F253" s="88">
        <v>41</v>
      </c>
      <c r="G253" s="52">
        <f t="shared" si="15"/>
        <v>0.26189243225425729</v>
      </c>
      <c r="H253" s="51">
        <v>44682</v>
      </c>
      <c r="I253" s="69">
        <f t="shared" si="14"/>
        <v>1585.6089999999999</v>
      </c>
      <c r="J253" s="69">
        <v>309.41699999999997</v>
      </c>
      <c r="K253" s="69">
        <v>106.583</v>
      </c>
      <c r="L253" s="69">
        <v>154.73099999999999</v>
      </c>
      <c r="M253" s="69">
        <v>82.516999999999996</v>
      </c>
      <c r="N253" s="69">
        <v>189.98</v>
      </c>
      <c r="O253" s="69">
        <v>282.12799999999999</v>
      </c>
      <c r="P253" s="69">
        <v>385.74099999999999</v>
      </c>
      <c r="Q253" s="69">
        <v>74.512</v>
      </c>
    </row>
    <row r="254" spans="2:17">
      <c r="B254" s="51">
        <v>44713</v>
      </c>
      <c r="C254" s="87">
        <v>247</v>
      </c>
      <c r="D254" s="88">
        <v>124</v>
      </c>
      <c r="E254" s="88">
        <v>86</v>
      </c>
      <c r="F254" s="88">
        <v>37</v>
      </c>
      <c r="G254" s="52">
        <f t="shared" si="15"/>
        <v>4.6245977650579251E-2</v>
      </c>
      <c r="H254" s="51">
        <v>44713</v>
      </c>
      <c r="I254" s="69">
        <f t="shared" si="14"/>
        <v>1594.2550000000001</v>
      </c>
      <c r="J254" s="69">
        <v>310.79500000000002</v>
      </c>
      <c r="K254" s="69">
        <v>107.18899999999999</v>
      </c>
      <c r="L254" s="69">
        <v>155.85900000000001</v>
      </c>
      <c r="M254" s="69">
        <v>83.171000000000006</v>
      </c>
      <c r="N254" s="69">
        <v>190.96600000000001</v>
      </c>
      <c r="O254" s="69">
        <v>283.60500000000002</v>
      </c>
      <c r="P254" s="69">
        <v>387.74700000000001</v>
      </c>
      <c r="Q254" s="69">
        <v>74.923000000000002</v>
      </c>
    </row>
    <row r="255" spans="2:17">
      <c r="B255" s="51">
        <v>44743</v>
      </c>
      <c r="C255" s="87">
        <v>233</v>
      </c>
      <c r="D255" s="88">
        <v>103</v>
      </c>
      <c r="E255" s="88">
        <v>94</v>
      </c>
      <c r="F255" s="88">
        <v>36</v>
      </c>
      <c r="G255" s="52">
        <f t="shared" si="15"/>
        <v>3.944432470935566E-2</v>
      </c>
      <c r="H255" s="51">
        <v>44743</v>
      </c>
      <c r="I255" s="69">
        <f t="shared" si="14"/>
        <v>1601.6879999999999</v>
      </c>
      <c r="J255" s="69">
        <v>312.36799999999999</v>
      </c>
      <c r="K255" s="69">
        <v>107.806</v>
      </c>
      <c r="L255" s="69">
        <v>156.63800000000001</v>
      </c>
      <c r="M255" s="69">
        <v>83.593000000000004</v>
      </c>
      <c r="N255" s="69">
        <v>191.89599999999999</v>
      </c>
      <c r="O255" s="69">
        <v>284.86799999999999</v>
      </c>
      <c r="P255" s="69">
        <v>389.214</v>
      </c>
      <c r="Q255" s="69">
        <v>75.305000000000007</v>
      </c>
    </row>
    <row r="256" spans="2:17">
      <c r="B256" s="51">
        <v>44774</v>
      </c>
      <c r="C256" s="87">
        <v>266</v>
      </c>
      <c r="D256" s="88">
        <v>126</v>
      </c>
      <c r="E256" s="88">
        <v>99</v>
      </c>
      <c r="F256" s="88">
        <v>41</v>
      </c>
      <c r="G256" s="52">
        <f t="shared" si="15"/>
        <v>0.10461499284249887</v>
      </c>
      <c r="H256" s="51">
        <v>44774</v>
      </c>
      <c r="I256" s="69">
        <f t="shared" si="14"/>
        <v>1610.4580000000001</v>
      </c>
      <c r="J256" s="69">
        <v>314.23099999999999</v>
      </c>
      <c r="K256" s="69">
        <v>108.45099999999999</v>
      </c>
      <c r="L256" s="69">
        <v>157.40199999999999</v>
      </c>
      <c r="M256" s="69">
        <v>84.096000000000004</v>
      </c>
      <c r="N256" s="69">
        <v>192.911</v>
      </c>
      <c r="O256" s="69">
        <v>286.48899999999998</v>
      </c>
      <c r="P256" s="69">
        <v>391.13400000000001</v>
      </c>
      <c r="Q256" s="69">
        <v>75.744</v>
      </c>
    </row>
    <row r="257" spans="2:17">
      <c r="B257" s="51">
        <v>44805</v>
      </c>
      <c r="C257" s="87">
        <v>271</v>
      </c>
      <c r="D257" s="88">
        <v>135</v>
      </c>
      <c r="E257" s="88">
        <v>97</v>
      </c>
      <c r="F257" s="88">
        <v>39</v>
      </c>
      <c r="G257" s="52">
        <f t="shared" si="15"/>
        <v>7.1851157081359585E-2</v>
      </c>
      <c r="H257" s="51">
        <v>44805</v>
      </c>
      <c r="I257" s="69">
        <f t="shared" si="14"/>
        <v>1615.9690000000001</v>
      </c>
      <c r="J257" s="69">
        <v>315.68700000000001</v>
      </c>
      <c r="K257" s="69">
        <v>108.248</v>
      </c>
      <c r="L257" s="69">
        <v>158.44</v>
      </c>
      <c r="M257" s="69">
        <v>83.852000000000004</v>
      </c>
      <c r="N257" s="69">
        <v>194.18700000000001</v>
      </c>
      <c r="O257" s="69">
        <v>287.28699999999998</v>
      </c>
      <c r="P257" s="69">
        <v>392.101</v>
      </c>
      <c r="Q257" s="69">
        <v>76.167000000000002</v>
      </c>
    </row>
    <row r="258" spans="2:17">
      <c r="B258" s="51">
        <v>44835</v>
      </c>
      <c r="C258" s="87">
        <v>259</v>
      </c>
      <c r="D258" s="88">
        <v>131</v>
      </c>
      <c r="E258" s="88">
        <v>90</v>
      </c>
      <c r="F258" s="88">
        <v>39</v>
      </c>
      <c r="G258" s="52">
        <f t="shared" si="15"/>
        <v>1.7443544586784876E-2</v>
      </c>
      <c r="H258" s="51">
        <v>44835</v>
      </c>
      <c r="I258" s="69">
        <f t="shared" si="14"/>
        <v>1625.114</v>
      </c>
      <c r="J258" s="69">
        <v>317.29199999999997</v>
      </c>
      <c r="K258" s="69">
        <v>108.83499999999999</v>
      </c>
      <c r="L258" s="69">
        <v>159.32599999999999</v>
      </c>
      <c r="M258" s="69">
        <v>84.498000000000005</v>
      </c>
      <c r="N258" s="69">
        <v>195.20400000000001</v>
      </c>
      <c r="O258" s="69">
        <v>289.12700000000001</v>
      </c>
      <c r="P258" s="69">
        <v>394.19600000000003</v>
      </c>
      <c r="Q258" s="69">
        <v>76.635999999999996</v>
      </c>
    </row>
    <row r="259" spans="2:17">
      <c r="B259" s="51">
        <v>44866</v>
      </c>
      <c r="C259" s="87">
        <v>267</v>
      </c>
      <c r="D259" s="88">
        <v>130</v>
      </c>
      <c r="E259" s="88">
        <v>94</v>
      </c>
      <c r="F259" s="88">
        <v>43</v>
      </c>
      <c r="G259" s="52">
        <f t="shared" si="15"/>
        <v>7.7422702731182902E-2</v>
      </c>
      <c r="H259" s="51">
        <v>44866</v>
      </c>
      <c r="I259" s="69">
        <f t="shared" si="14"/>
        <v>1631.127</v>
      </c>
      <c r="J259" s="69">
        <v>318.95</v>
      </c>
      <c r="K259" s="69">
        <v>109.437</v>
      </c>
      <c r="L259" s="69">
        <v>159.14099999999999</v>
      </c>
      <c r="M259" s="69">
        <v>84.956999999999994</v>
      </c>
      <c r="N259" s="69">
        <v>195.18199999999999</v>
      </c>
      <c r="O259" s="69">
        <v>290.60300000000001</v>
      </c>
      <c r="P259" s="69">
        <v>395.86099999999999</v>
      </c>
      <c r="Q259" s="69">
        <v>76.995999999999995</v>
      </c>
    </row>
    <row r="260" spans="2:17">
      <c r="B260" s="51">
        <v>44896</v>
      </c>
      <c r="C260" s="87">
        <v>288</v>
      </c>
      <c r="D260" s="88">
        <v>144</v>
      </c>
      <c r="E260" s="88">
        <v>101</v>
      </c>
      <c r="F260" s="88">
        <v>43</v>
      </c>
      <c r="G260" s="52">
        <f t="shared" si="15"/>
        <v>1.3957987828021601E-2</v>
      </c>
      <c r="H260" s="51">
        <v>44896</v>
      </c>
      <c r="I260" s="69">
        <f t="shared" si="14"/>
        <v>1637.1020000000001</v>
      </c>
      <c r="J260" s="69">
        <v>320.06900000000002</v>
      </c>
      <c r="K260" s="69">
        <v>109.68300000000001</v>
      </c>
      <c r="L260" s="69">
        <v>159.66</v>
      </c>
      <c r="M260" s="69">
        <v>85.239000000000004</v>
      </c>
      <c r="N260" s="69">
        <v>196.114</v>
      </c>
      <c r="O260" s="69">
        <v>291.76100000000002</v>
      </c>
      <c r="P260" s="69">
        <v>397.25700000000001</v>
      </c>
      <c r="Q260" s="69">
        <v>77.319000000000003</v>
      </c>
    </row>
    <row r="261" spans="2:17">
      <c r="B261" s="84"/>
    </row>
  </sheetData>
  <sortState ref="B54:E59">
    <sortCondition descending="1" ref="C54:C59"/>
  </sortState>
  <mergeCells count="19">
    <mergeCell ref="B6:G6"/>
    <mergeCell ref="I86:O86"/>
    <mergeCell ref="I87:O87"/>
    <mergeCell ref="B7:G7"/>
    <mergeCell ref="B1:L1"/>
    <mergeCell ref="B8:D8"/>
    <mergeCell ref="B102:F102"/>
    <mergeCell ref="B103:F103"/>
    <mergeCell ref="J97:P97"/>
    <mergeCell ref="J4:P4"/>
    <mergeCell ref="J5:P5"/>
    <mergeCell ref="J23:P23"/>
    <mergeCell ref="J24:P24"/>
    <mergeCell ref="J46:P46"/>
    <mergeCell ref="J27:P27"/>
    <mergeCell ref="J28:P28"/>
    <mergeCell ref="J45:P45"/>
    <mergeCell ref="I68:O68"/>
    <mergeCell ref="I69:O6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topLeftCell="A38" workbookViewId="0">
      <selection activeCell="E59" sqref="E59"/>
    </sheetView>
  </sheetViews>
  <sheetFormatPr baseColWidth="10" defaultColWidth="8.85546875" defaultRowHeight="12.75"/>
  <cols>
    <col min="1" max="2" width="10.7109375" style="1" customWidth="1"/>
    <col min="3" max="3" width="12.2851562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95" t="s">
        <v>87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4" spans="2:12">
      <c r="B4" s="60" t="s">
        <v>88</v>
      </c>
      <c r="C4" s="60"/>
      <c r="D4" s="60"/>
      <c r="E4" s="60"/>
      <c r="F4" s="60"/>
      <c r="G4" s="60"/>
    </row>
    <row r="5" spans="2:12">
      <c r="B5" s="1" t="s">
        <v>89</v>
      </c>
    </row>
    <row r="6" spans="2:12" ht="14.45" customHeight="1">
      <c r="B6" s="96" t="s">
        <v>19</v>
      </c>
      <c r="C6" s="97"/>
      <c r="D6" s="97"/>
      <c r="E6" s="21">
        <v>2021</v>
      </c>
      <c r="F6" s="21">
        <v>2022</v>
      </c>
      <c r="G6" s="21" t="s">
        <v>20</v>
      </c>
    </row>
    <row r="7" spans="2:12" s="2" customFormat="1">
      <c r="B7" s="14" t="s">
        <v>21</v>
      </c>
      <c r="C7" s="15"/>
      <c r="D7" s="16"/>
      <c r="E7" s="76">
        <v>565677.47684999998</v>
      </c>
      <c r="F7" s="76">
        <v>694142.35772999993</v>
      </c>
      <c r="G7" s="23">
        <f>+F7/E7-1</f>
        <v>0.22709916186757573</v>
      </c>
    </row>
    <row r="8" spans="2:12">
      <c r="B8" s="17" t="s">
        <v>22</v>
      </c>
      <c r="C8" s="18"/>
      <c r="D8" s="19"/>
      <c r="E8" s="73">
        <v>308982.16619999998</v>
      </c>
      <c r="F8" s="73">
        <v>415967.37275999994</v>
      </c>
      <c r="G8" s="23">
        <f t="shared" ref="G8:G22" si="0">+F8/E8-1</f>
        <v>0.34625042563378838</v>
      </c>
    </row>
    <row r="9" spans="2:12">
      <c r="B9" s="20" t="s">
        <v>23</v>
      </c>
      <c r="C9" s="18"/>
      <c r="D9" s="19"/>
      <c r="E9" s="13">
        <v>7755.7835300000015</v>
      </c>
      <c r="F9" s="13">
        <v>8081.7356400000008</v>
      </c>
      <c r="G9" s="23">
        <f t="shared" si="0"/>
        <v>4.2026973643499721E-2</v>
      </c>
      <c r="H9" s="58"/>
    </row>
    <row r="10" spans="2:12">
      <c r="B10" s="20" t="s">
        <v>24</v>
      </c>
      <c r="C10" s="18"/>
      <c r="D10" s="19"/>
      <c r="E10" s="13">
        <v>13218.619489999999</v>
      </c>
      <c r="F10" s="13">
        <v>28706.664670000002</v>
      </c>
      <c r="G10" s="23">
        <f t="shared" si="0"/>
        <v>1.1716840167550662</v>
      </c>
      <c r="H10" s="58"/>
    </row>
    <row r="11" spans="2:12">
      <c r="B11" s="20" t="s">
        <v>25</v>
      </c>
      <c r="C11" s="18"/>
      <c r="D11" s="19"/>
      <c r="E11" s="13">
        <v>128174.82313999996</v>
      </c>
      <c r="F11" s="13">
        <v>185844.23619999996</v>
      </c>
      <c r="G11" s="23">
        <f t="shared" si="0"/>
        <v>0.44992777557422592</v>
      </c>
      <c r="H11" s="58"/>
    </row>
    <row r="12" spans="2:12">
      <c r="B12" s="20" t="s">
        <v>26</v>
      </c>
      <c r="C12" s="18"/>
      <c r="D12" s="19"/>
      <c r="E12" s="13">
        <v>11538.749610000003</v>
      </c>
      <c r="F12" s="13">
        <v>15661.457639999999</v>
      </c>
      <c r="G12" s="23">
        <f t="shared" si="0"/>
        <v>0.3572924423654249</v>
      </c>
      <c r="H12" s="58"/>
    </row>
    <row r="13" spans="2:12">
      <c r="B13" s="20" t="s">
        <v>27</v>
      </c>
      <c r="C13" s="18"/>
      <c r="D13" s="19"/>
      <c r="E13" s="13">
        <v>51118.139559999989</v>
      </c>
      <c r="F13" s="13">
        <v>58411.66009999995</v>
      </c>
      <c r="G13" s="23">
        <f t="shared" si="0"/>
        <v>0.14267969458159135</v>
      </c>
      <c r="H13" s="58"/>
    </row>
    <row r="14" spans="2:12">
      <c r="B14" s="20" t="s">
        <v>28</v>
      </c>
      <c r="C14" s="18"/>
      <c r="D14" s="19"/>
      <c r="E14" s="13">
        <v>40026.686239999995</v>
      </c>
      <c r="F14" s="13">
        <v>48298.925569999978</v>
      </c>
      <c r="G14" s="23">
        <f t="shared" si="0"/>
        <v>0.20666810338481767</v>
      </c>
      <c r="H14" s="58"/>
    </row>
    <row r="15" spans="2:12">
      <c r="B15" s="14" t="s">
        <v>29</v>
      </c>
      <c r="C15" s="18"/>
      <c r="D15" s="19"/>
      <c r="E15" s="73">
        <v>195536.90144999995</v>
      </c>
      <c r="F15" s="73">
        <v>207622.13790999993</v>
      </c>
      <c r="G15" s="23">
        <f t="shared" si="0"/>
        <v>6.1805400261444987E-2</v>
      </c>
    </row>
    <row r="16" spans="2:12">
      <c r="B16" s="20" t="s">
        <v>30</v>
      </c>
      <c r="C16" s="18"/>
      <c r="D16" s="19"/>
      <c r="E16" s="13">
        <v>195402.28041999997</v>
      </c>
      <c r="F16" s="13">
        <v>207539.83683999992</v>
      </c>
      <c r="G16" s="23">
        <f t="shared" si="0"/>
        <v>6.2115735772946712E-2</v>
      </c>
    </row>
    <row r="17" spans="2:7">
      <c r="B17" s="20" t="s">
        <v>31</v>
      </c>
      <c r="C17" s="18"/>
      <c r="D17" s="19"/>
      <c r="E17" s="13">
        <v>69.19798999999999</v>
      </c>
      <c r="F17" s="13">
        <v>25.276990000000005</v>
      </c>
      <c r="G17" s="23">
        <f t="shared" si="0"/>
        <v>-0.63471496787695703</v>
      </c>
    </row>
    <row r="18" spans="2:7">
      <c r="B18" s="20" t="s">
        <v>32</v>
      </c>
      <c r="C18" s="18"/>
      <c r="D18" s="19"/>
      <c r="E18" s="13">
        <v>0</v>
      </c>
      <c r="F18" s="13">
        <v>0</v>
      </c>
      <c r="G18" s="23"/>
    </row>
    <row r="19" spans="2:7">
      <c r="B19" s="14" t="s">
        <v>33</v>
      </c>
      <c r="C19" s="18"/>
      <c r="D19" s="19"/>
      <c r="E19" s="73">
        <v>61158.409200000002</v>
      </c>
      <c r="F19" s="73">
        <v>70552.847060000015</v>
      </c>
      <c r="G19" s="23">
        <f t="shared" si="0"/>
        <v>0.15360827697918622</v>
      </c>
    </row>
    <row r="20" spans="2:7">
      <c r="B20" s="20" t="s">
        <v>34</v>
      </c>
      <c r="C20" s="18"/>
      <c r="D20" s="19"/>
      <c r="E20" s="13">
        <v>17.960999999999999</v>
      </c>
      <c r="F20" s="13">
        <v>23.966999999999999</v>
      </c>
      <c r="G20" s="23">
        <f t="shared" si="0"/>
        <v>0.33439118089193265</v>
      </c>
    </row>
    <row r="21" spans="2:7">
      <c r="B21" s="20" t="s">
        <v>35</v>
      </c>
      <c r="C21" s="18"/>
      <c r="D21" s="19"/>
      <c r="E21" s="13">
        <v>16190.02218</v>
      </c>
      <c r="F21" s="13">
        <v>24359.108940000006</v>
      </c>
      <c r="G21" s="23">
        <f t="shared" si="0"/>
        <v>0.50457539027287512</v>
      </c>
    </row>
    <row r="22" spans="2:7">
      <c r="B22" s="20" t="s">
        <v>37</v>
      </c>
      <c r="C22" s="18"/>
      <c r="D22" s="19"/>
      <c r="E22" s="13">
        <v>3123.3589900000006</v>
      </c>
      <c r="F22" s="13">
        <v>3263.2290300000009</v>
      </c>
      <c r="G22" s="23">
        <f t="shared" si="0"/>
        <v>4.478192882976928E-2</v>
      </c>
    </row>
    <row r="23" spans="2:7">
      <c r="B23" s="3" t="s">
        <v>36</v>
      </c>
    </row>
    <row r="25" spans="2:7">
      <c r="B25" s="60" t="s">
        <v>90</v>
      </c>
      <c r="C25" s="60"/>
      <c r="D25" s="60"/>
      <c r="E25" s="60"/>
      <c r="F25" s="60"/>
      <c r="G25" s="60"/>
    </row>
    <row r="26" spans="2:7">
      <c r="B26" s="1" t="s">
        <v>91</v>
      </c>
    </row>
    <row r="27" spans="2:7" ht="25.5">
      <c r="B27" s="96" t="s">
        <v>19</v>
      </c>
      <c r="C27" s="97"/>
      <c r="D27" s="97"/>
      <c r="E27" s="21">
        <v>2021</v>
      </c>
      <c r="F27" s="21">
        <v>2022</v>
      </c>
      <c r="G27" s="21" t="s">
        <v>92</v>
      </c>
    </row>
    <row r="28" spans="2:7">
      <c r="B28" s="14" t="s">
        <v>21</v>
      </c>
      <c r="C28" s="15"/>
      <c r="D28" s="16"/>
      <c r="E28" s="12">
        <f>E7/$E$7</f>
        <v>1</v>
      </c>
      <c r="F28" s="12">
        <f>F7/$F$7</f>
        <v>1</v>
      </c>
      <c r="G28" s="25">
        <f>+(F28-E28)*100</f>
        <v>0</v>
      </c>
    </row>
    <row r="29" spans="2:7">
      <c r="B29" s="17" t="s">
        <v>22</v>
      </c>
      <c r="C29" s="18"/>
      <c r="D29" s="19"/>
      <c r="E29" s="12">
        <f t="shared" ref="E29:E43" si="1">E8/$E$7</f>
        <v>0.54621613701252669</v>
      </c>
      <c r="F29" s="12">
        <f t="shared" ref="F29:F43" si="2">F8/$F$7</f>
        <v>0.59925369504939285</v>
      </c>
      <c r="G29" s="25">
        <f t="shared" ref="G29:G43" si="3">+(F29-E29)*100</f>
        <v>5.3037558036866166</v>
      </c>
    </row>
    <row r="30" spans="2:7">
      <c r="B30" s="20" t="s">
        <v>23</v>
      </c>
      <c r="C30" s="18"/>
      <c r="D30" s="19"/>
      <c r="E30" s="12">
        <f t="shared" si="1"/>
        <v>1.371061045808015E-2</v>
      </c>
      <c r="F30" s="12">
        <f t="shared" si="2"/>
        <v>1.164276398061786E-2</v>
      </c>
      <c r="G30" s="25">
        <f t="shared" si="3"/>
        <v>-0.20678464774622901</v>
      </c>
    </row>
    <row r="31" spans="2:7">
      <c r="B31" s="20" t="s">
        <v>24</v>
      </c>
      <c r="C31" s="18"/>
      <c r="D31" s="19"/>
      <c r="E31" s="12">
        <f t="shared" si="1"/>
        <v>2.3367767024433189E-2</v>
      </c>
      <c r="F31" s="12">
        <f t="shared" si="2"/>
        <v>4.1355587006499918E-2</v>
      </c>
      <c r="G31" s="25">
        <f t="shared" si="3"/>
        <v>1.7987819982066728</v>
      </c>
    </row>
    <row r="32" spans="2:7">
      <c r="B32" s="20" t="s">
        <v>25</v>
      </c>
      <c r="C32" s="18"/>
      <c r="D32" s="19"/>
      <c r="E32" s="12">
        <f t="shared" si="1"/>
        <v>0.22658640017585133</v>
      </c>
      <c r="F32" s="12">
        <f t="shared" si="2"/>
        <v>0.26773216492327595</v>
      </c>
      <c r="G32" s="25">
        <f t="shared" si="3"/>
        <v>4.1145764747424627</v>
      </c>
    </row>
    <row r="33" spans="2:7">
      <c r="B33" s="20" t="s">
        <v>26</v>
      </c>
      <c r="C33" s="18"/>
      <c r="D33" s="19"/>
      <c r="E33" s="12">
        <f t="shared" si="1"/>
        <v>2.0398106840410261E-2</v>
      </c>
      <c r="F33" s="12">
        <f t="shared" si="2"/>
        <v>2.2562313717918687E-2</v>
      </c>
      <c r="G33" s="25">
        <f t="shared" si="3"/>
        <v>0.21642068775084256</v>
      </c>
    </row>
    <row r="34" spans="2:7">
      <c r="B34" s="20" t="s">
        <v>27</v>
      </c>
      <c r="C34" s="18"/>
      <c r="D34" s="19"/>
      <c r="E34" s="12">
        <f t="shared" si="1"/>
        <v>9.0366227491774295E-2</v>
      </c>
      <c r="F34" s="12">
        <f t="shared" si="2"/>
        <v>8.4149395940940827E-2</v>
      </c>
      <c r="G34" s="25">
        <f t="shared" si="3"/>
        <v>-0.62168315508334682</v>
      </c>
    </row>
    <row r="35" spans="2:7">
      <c r="B35" s="20" t="s">
        <v>28</v>
      </c>
      <c r="C35" s="18"/>
      <c r="D35" s="19"/>
      <c r="E35" s="12">
        <f t="shared" si="1"/>
        <v>7.075884736102693E-2</v>
      </c>
      <c r="F35" s="12">
        <f t="shared" si="2"/>
        <v>6.9580720773110893E-2</v>
      </c>
      <c r="G35" s="25">
        <f t="shared" si="3"/>
        <v>-0.11781265879160369</v>
      </c>
    </row>
    <row r="36" spans="2:7">
      <c r="B36" s="14" t="s">
        <v>29</v>
      </c>
      <c r="C36" s="18"/>
      <c r="D36" s="19"/>
      <c r="E36" s="12">
        <f t="shared" si="1"/>
        <v>0.34566852924542057</v>
      </c>
      <c r="F36" s="12">
        <f t="shared" si="2"/>
        <v>0.29910599115283865</v>
      </c>
      <c r="G36" s="25">
        <f t="shared" si="3"/>
        <v>-4.6562538092581924</v>
      </c>
    </row>
    <row r="37" spans="2:7">
      <c r="B37" s="20" t="s">
        <v>30</v>
      </c>
      <c r="C37" s="18"/>
      <c r="D37" s="19"/>
      <c r="E37" s="12">
        <f t="shared" si="1"/>
        <v>0.34543054729367378</v>
      </c>
      <c r="F37" s="12">
        <f t="shared" si="2"/>
        <v>0.29898742603563538</v>
      </c>
      <c r="G37" s="25">
        <f t="shared" si="3"/>
        <v>-4.6443121258038396</v>
      </c>
    </row>
    <row r="38" spans="2:7">
      <c r="B38" s="20" t="s">
        <v>31</v>
      </c>
      <c r="C38" s="18"/>
      <c r="D38" s="19"/>
      <c r="E38" s="12">
        <f t="shared" si="1"/>
        <v>1.2232763868438257E-4</v>
      </c>
      <c r="F38" s="12">
        <f t="shared" si="2"/>
        <v>3.6414706174481833E-5</v>
      </c>
      <c r="G38" s="25">
        <f t="shared" si="3"/>
        <v>-8.5912932509900723E-3</v>
      </c>
    </row>
    <row r="39" spans="2:7">
      <c r="B39" s="20" t="s">
        <v>32</v>
      </c>
      <c r="C39" s="18"/>
      <c r="D39" s="19"/>
      <c r="E39" s="12">
        <f t="shared" si="1"/>
        <v>0</v>
      </c>
      <c r="F39" s="12">
        <f t="shared" si="2"/>
        <v>0</v>
      </c>
      <c r="G39" s="25">
        <f t="shared" si="3"/>
        <v>0</v>
      </c>
    </row>
    <row r="40" spans="2:7">
      <c r="B40" s="14" t="s">
        <v>33</v>
      </c>
      <c r="C40" s="18"/>
      <c r="D40" s="19"/>
      <c r="E40" s="12">
        <f t="shared" si="1"/>
        <v>0.10811533374205264</v>
      </c>
      <c r="F40" s="12">
        <f t="shared" si="2"/>
        <v>0.10164031379776842</v>
      </c>
      <c r="G40" s="25">
        <f t="shared" si="3"/>
        <v>-0.64750199442842193</v>
      </c>
    </row>
    <row r="41" spans="2:7">
      <c r="B41" s="20" t="s">
        <v>34</v>
      </c>
      <c r="C41" s="18"/>
      <c r="D41" s="19"/>
      <c r="E41" s="12">
        <f t="shared" si="1"/>
        <v>3.1751308360404629E-5</v>
      </c>
      <c r="F41" s="12">
        <f>F20/$F$7</f>
        <v>3.4527499630446739E-5</v>
      </c>
      <c r="G41" s="25">
        <f t="shared" si="3"/>
        <v>2.7761912700421108E-4</v>
      </c>
    </row>
    <row r="42" spans="2:7">
      <c r="B42" s="20" t="s">
        <v>35</v>
      </c>
      <c r="C42" s="18"/>
      <c r="D42" s="19"/>
      <c r="E42" s="12">
        <f t="shared" si="1"/>
        <v>2.8620588307943343E-2</v>
      </c>
      <c r="F42" s="12">
        <f t="shared" si="2"/>
        <v>3.5092382230728171E-2</v>
      </c>
      <c r="G42" s="25">
        <f t="shared" si="3"/>
        <v>0.64717939227848276</v>
      </c>
    </row>
    <row r="43" spans="2:7">
      <c r="B43" s="20" t="s">
        <v>37</v>
      </c>
      <c r="C43" s="18"/>
      <c r="D43" s="19"/>
      <c r="E43" s="12">
        <f t="shared" si="1"/>
        <v>5.5214483832599507E-3</v>
      </c>
      <c r="F43" s="12">
        <f t="shared" si="2"/>
        <v>4.7010948023277046E-3</v>
      </c>
      <c r="G43" s="25">
        <f t="shared" si="3"/>
        <v>-8.2035358093224611E-2</v>
      </c>
    </row>
    <row r="44" spans="2:7">
      <c r="B44" s="3" t="s">
        <v>36</v>
      </c>
    </row>
    <row r="46" spans="2:7">
      <c r="B46" s="60" t="s">
        <v>93</v>
      </c>
      <c r="C46" s="60"/>
      <c r="D46" s="60"/>
      <c r="E46" s="60"/>
      <c r="F46" s="60"/>
      <c r="G46" s="60"/>
    </row>
    <row r="48" spans="2:7">
      <c r="B48" s="27" t="s">
        <v>47</v>
      </c>
      <c r="C48" s="27"/>
      <c r="D48" s="27" t="s">
        <v>48</v>
      </c>
      <c r="E48" s="28" t="s">
        <v>49</v>
      </c>
    </row>
    <row r="49" spans="2:5">
      <c r="B49" s="30" t="s">
        <v>50</v>
      </c>
      <c r="C49" s="72"/>
      <c r="D49" s="73">
        <v>2247</v>
      </c>
      <c r="E49" s="31">
        <f>D49/$D$77</f>
        <v>7.239932723722621E-3</v>
      </c>
    </row>
    <row r="50" spans="2:5">
      <c r="B50" s="29" t="s">
        <v>52</v>
      </c>
      <c r="C50" s="74"/>
      <c r="D50" s="13">
        <v>1831</v>
      </c>
      <c r="E50" s="75">
        <f t="shared" ref="E50:E77" si="4">D50/$D$77</f>
        <v>5.8995624464335192E-3</v>
      </c>
    </row>
    <row r="51" spans="2:5">
      <c r="B51" s="29" t="s">
        <v>54</v>
      </c>
      <c r="C51" s="74"/>
      <c r="D51" s="13">
        <v>332</v>
      </c>
      <c r="E51" s="75">
        <f t="shared" si="4"/>
        <v>1.0697185866826481E-3</v>
      </c>
    </row>
    <row r="52" spans="2:5">
      <c r="B52" s="29" t="s">
        <v>55</v>
      </c>
      <c r="C52" s="74"/>
      <c r="D52" s="13">
        <v>84</v>
      </c>
      <c r="E52" s="75">
        <f t="shared" si="4"/>
        <v>2.7065169060645311E-4</v>
      </c>
    </row>
    <row r="53" spans="2:5">
      <c r="B53" s="30" t="s">
        <v>56</v>
      </c>
      <c r="C53" s="72"/>
      <c r="D53" s="73">
        <v>42879</v>
      </c>
      <c r="E53" s="31">
        <f t="shared" si="4"/>
        <v>0.13815802192278695</v>
      </c>
    </row>
    <row r="54" spans="2:5">
      <c r="B54" s="29" t="s">
        <v>57</v>
      </c>
      <c r="C54" s="74"/>
      <c r="D54" s="13">
        <v>8174</v>
      </c>
      <c r="E54" s="75">
        <f t="shared" si="4"/>
        <v>2.6336987131156519E-2</v>
      </c>
    </row>
    <row r="55" spans="2:5">
      <c r="B55" s="29" t="s">
        <v>58</v>
      </c>
      <c r="C55" s="74"/>
      <c r="D55" s="13">
        <v>31423</v>
      </c>
      <c r="E55" s="75">
        <f t="shared" si="4"/>
        <v>0.10124628659436401</v>
      </c>
    </row>
    <row r="56" spans="2:5">
      <c r="B56" s="29" t="s">
        <v>59</v>
      </c>
      <c r="C56" s="74"/>
      <c r="D56" s="13">
        <v>3282</v>
      </c>
      <c r="E56" s="75">
        <f t="shared" si="4"/>
        <v>1.0574748197266419E-2</v>
      </c>
    </row>
    <row r="57" spans="2:5">
      <c r="B57" s="30" t="s">
        <v>60</v>
      </c>
      <c r="C57" s="72"/>
      <c r="D57" s="73">
        <v>15434</v>
      </c>
      <c r="E57" s="31">
        <f t="shared" si="4"/>
        <v>4.972902610499997E-2</v>
      </c>
    </row>
    <row r="58" spans="2:5">
      <c r="B58" s="29" t="s">
        <v>60</v>
      </c>
      <c r="C58" s="74"/>
      <c r="D58" s="13">
        <v>15434</v>
      </c>
      <c r="E58" s="75">
        <f t="shared" si="4"/>
        <v>4.972902610499997E-2</v>
      </c>
    </row>
    <row r="59" spans="2:5">
      <c r="B59" s="30" t="s">
        <v>61</v>
      </c>
      <c r="C59" s="72"/>
      <c r="D59" s="73">
        <v>7170</v>
      </c>
      <c r="E59" s="31">
        <f t="shared" si="4"/>
        <v>2.3102055019622248E-2</v>
      </c>
    </row>
    <row r="60" spans="2:5">
      <c r="B60" s="29" t="s">
        <v>62</v>
      </c>
      <c r="C60" s="74"/>
      <c r="D60" s="13">
        <v>6816</v>
      </c>
      <c r="E60" s="75">
        <f t="shared" si="4"/>
        <v>2.1961451466352196E-2</v>
      </c>
    </row>
    <row r="61" spans="2:5">
      <c r="B61" s="29" t="s">
        <v>63</v>
      </c>
      <c r="C61" s="74"/>
      <c r="D61" s="13">
        <v>354</v>
      </c>
      <c r="E61" s="75">
        <f t="shared" si="4"/>
        <v>1.1406035532700524E-3</v>
      </c>
    </row>
    <row r="62" spans="2:5">
      <c r="B62" s="30" t="s">
        <v>64</v>
      </c>
      <c r="C62" s="72"/>
      <c r="D62" s="73">
        <v>901</v>
      </c>
      <c r="E62" s="31">
        <f t="shared" si="4"/>
        <v>2.9030615861477889E-3</v>
      </c>
    </row>
    <row r="63" spans="2:5">
      <c r="B63" s="29" t="s">
        <v>65</v>
      </c>
      <c r="C63" s="74"/>
      <c r="D63" s="13">
        <v>6</v>
      </c>
      <c r="E63" s="75">
        <f t="shared" si="4"/>
        <v>1.933226361474665E-5</v>
      </c>
    </row>
    <row r="64" spans="2:5">
      <c r="B64" s="29" t="s">
        <v>66</v>
      </c>
      <c r="C64" s="74"/>
      <c r="D64" s="13">
        <v>895</v>
      </c>
      <c r="E64" s="75">
        <f t="shared" si="4"/>
        <v>2.8837293225330422E-3</v>
      </c>
    </row>
    <row r="65" spans="2:5">
      <c r="B65" s="30" t="s">
        <v>67</v>
      </c>
      <c r="C65" s="72"/>
      <c r="D65" s="73">
        <v>579</v>
      </c>
      <c r="E65" s="31">
        <f t="shared" si="4"/>
        <v>1.8655634388230519E-3</v>
      </c>
    </row>
    <row r="66" spans="2:5">
      <c r="B66" s="29" t="s">
        <v>67</v>
      </c>
      <c r="C66" s="74"/>
      <c r="D66" s="13">
        <v>579</v>
      </c>
      <c r="E66" s="75">
        <f t="shared" si="4"/>
        <v>1.8655634388230519E-3</v>
      </c>
    </row>
    <row r="67" spans="2:5">
      <c r="B67" s="30" t="s">
        <v>68</v>
      </c>
      <c r="C67" s="72"/>
      <c r="D67" s="73">
        <v>241152</v>
      </c>
      <c r="E67" s="31">
        <f t="shared" si="4"/>
        <v>0.77700233920389739</v>
      </c>
    </row>
    <row r="68" spans="2:5">
      <c r="B68" s="29" t="s">
        <v>69</v>
      </c>
      <c r="C68" s="74"/>
      <c r="D68" s="13">
        <v>3820</v>
      </c>
      <c r="E68" s="75">
        <f t="shared" si="4"/>
        <v>1.2308207834722034E-2</v>
      </c>
    </row>
    <row r="69" spans="2:5">
      <c r="B69" s="29" t="s">
        <v>70</v>
      </c>
      <c r="C69" s="74"/>
      <c r="D69" s="13">
        <v>6835</v>
      </c>
      <c r="E69" s="75">
        <f t="shared" si="4"/>
        <v>2.2022670301132228E-2</v>
      </c>
    </row>
    <row r="70" spans="2:5">
      <c r="B70" s="29" t="s">
        <v>71</v>
      </c>
      <c r="C70" s="74"/>
      <c r="D70" s="13">
        <v>125</v>
      </c>
      <c r="E70" s="75">
        <f t="shared" si="4"/>
        <v>4.0275549197388858E-4</v>
      </c>
    </row>
    <row r="71" spans="2:5">
      <c r="B71" s="29" t="s">
        <v>72</v>
      </c>
      <c r="C71" s="74"/>
      <c r="D71" s="13">
        <v>265</v>
      </c>
      <c r="E71" s="75">
        <f t="shared" si="4"/>
        <v>8.5384164298464376E-4</v>
      </c>
    </row>
    <row r="72" spans="2:5">
      <c r="B72" s="29" t="s">
        <v>73</v>
      </c>
      <c r="C72" s="74"/>
      <c r="D72" s="13">
        <v>204331</v>
      </c>
      <c r="E72" s="75">
        <f t="shared" si="4"/>
        <v>0.65836345944413299</v>
      </c>
    </row>
    <row r="73" spans="2:5">
      <c r="B73" s="29" t="s">
        <v>74</v>
      </c>
      <c r="C73" s="74"/>
      <c r="D73" s="13">
        <v>7473</v>
      </c>
      <c r="E73" s="75">
        <f t="shared" si="4"/>
        <v>2.4078334332166954E-2</v>
      </c>
    </row>
    <row r="74" spans="2:5">
      <c r="B74" s="29" t="s">
        <v>75</v>
      </c>
      <c r="C74" s="74"/>
      <c r="D74" s="13">
        <v>725</v>
      </c>
      <c r="E74" s="75">
        <f t="shared" si="4"/>
        <v>2.3359818534485536E-3</v>
      </c>
    </row>
    <row r="75" spans="2:5">
      <c r="B75" s="29" t="s">
        <v>76</v>
      </c>
      <c r="C75" s="74"/>
      <c r="D75" s="13">
        <v>5712</v>
      </c>
      <c r="E75" s="75">
        <f t="shared" si="4"/>
        <v>1.8404314961238812E-2</v>
      </c>
    </row>
    <row r="76" spans="2:5">
      <c r="B76" s="29" t="s">
        <v>77</v>
      </c>
      <c r="C76" s="74"/>
      <c r="D76" s="13">
        <v>11866</v>
      </c>
      <c r="E76" s="75">
        <f t="shared" si="4"/>
        <v>3.8232773342097293E-2</v>
      </c>
    </row>
    <row r="77" spans="2:5">
      <c r="B77" s="30" t="s">
        <v>78</v>
      </c>
      <c r="C77" s="72"/>
      <c r="D77" s="73">
        <v>310362</v>
      </c>
      <c r="E77" s="75">
        <f t="shared" si="4"/>
        <v>1</v>
      </c>
    </row>
  </sheetData>
  <sortState ref="B49:D54">
    <sortCondition descending="1" ref="D49:D54"/>
  </sortState>
  <mergeCells count="3">
    <mergeCell ref="B1:L1"/>
    <mergeCell ref="B6:D6"/>
    <mergeCell ref="B27:D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topLeftCell="A44" workbookViewId="0">
      <selection activeCell="D57" sqref="D57"/>
    </sheetView>
  </sheetViews>
  <sheetFormatPr baseColWidth="10" defaultColWidth="8.85546875" defaultRowHeight="12.75"/>
  <cols>
    <col min="1" max="2" width="10.7109375" style="1" customWidth="1"/>
    <col min="3" max="3" width="12.2851562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104" t="s">
        <v>87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4" spans="2:12">
      <c r="B4" s="61" t="s">
        <v>88</v>
      </c>
      <c r="C4" s="61"/>
      <c r="D4" s="61"/>
      <c r="E4" s="61"/>
      <c r="F4" s="61"/>
      <c r="G4" s="61"/>
    </row>
    <row r="5" spans="2:12">
      <c r="B5" s="1" t="s">
        <v>89</v>
      </c>
    </row>
    <row r="6" spans="2:12" ht="14.45" customHeight="1">
      <c r="B6" s="105" t="s">
        <v>19</v>
      </c>
      <c r="C6" s="106"/>
      <c r="D6" s="106"/>
      <c r="E6" s="22">
        <v>2021</v>
      </c>
      <c r="F6" s="22">
        <v>2022</v>
      </c>
      <c r="G6" s="22" t="s">
        <v>20</v>
      </c>
    </row>
    <row r="7" spans="2:12" s="2" customFormat="1">
      <c r="B7" s="14" t="s">
        <v>21</v>
      </c>
      <c r="C7" s="15"/>
      <c r="D7" s="16"/>
      <c r="E7" s="76">
        <v>172012.98948999995</v>
      </c>
      <c r="F7" s="76">
        <v>200477.17899999995</v>
      </c>
      <c r="G7" s="24">
        <f>+F7/E7-1</f>
        <v>0.16547697702594011</v>
      </c>
    </row>
    <row r="8" spans="2:12">
      <c r="B8" s="17" t="s">
        <v>22</v>
      </c>
      <c r="C8" s="18"/>
      <c r="D8" s="19"/>
      <c r="E8" s="73">
        <v>83422.226599999995</v>
      </c>
      <c r="F8" s="73">
        <v>91478.501769999988</v>
      </c>
      <c r="G8" s="24">
        <f t="shared" ref="G8:G22" si="0">+F8/E8-1</f>
        <v>9.6572286527772944E-2</v>
      </c>
    </row>
    <row r="9" spans="2:12">
      <c r="B9" s="20" t="s">
        <v>23</v>
      </c>
      <c r="C9" s="18"/>
      <c r="D9" s="19"/>
      <c r="E9" s="13">
        <v>1966.5315399999997</v>
      </c>
      <c r="F9" s="13">
        <v>2250.4120499999999</v>
      </c>
      <c r="G9" s="24">
        <f t="shared" si="0"/>
        <v>0.14435594051036693</v>
      </c>
    </row>
    <row r="10" spans="2:12" ht="15">
      <c r="B10" s="20" t="s">
        <v>24</v>
      </c>
      <c r="C10" s="18"/>
      <c r="D10" s="19"/>
      <c r="E10" s="13">
        <v>2429.8092600000004</v>
      </c>
      <c r="F10" s="13">
        <v>2725.4681600000004</v>
      </c>
      <c r="G10" s="24">
        <f t="shared" si="0"/>
        <v>0.12167988033760313</v>
      </c>
      <c r="H10"/>
    </row>
    <row r="11" spans="2:12">
      <c r="B11" s="20" t="s">
        <v>25</v>
      </c>
      <c r="C11" s="18"/>
      <c r="D11" s="19"/>
      <c r="E11" s="13">
        <v>21896.853159999999</v>
      </c>
      <c r="F11" s="13">
        <v>23470.600210000001</v>
      </c>
      <c r="G11" s="24">
        <f t="shared" si="0"/>
        <v>7.1870923118525498E-2</v>
      </c>
    </row>
    <row r="12" spans="2:12">
      <c r="B12" s="20" t="s">
        <v>26</v>
      </c>
      <c r="C12" s="18"/>
      <c r="D12" s="19"/>
      <c r="E12" s="13">
        <v>3162.4873299999999</v>
      </c>
      <c r="F12" s="13">
        <v>3582.2338100000002</v>
      </c>
      <c r="G12" s="24">
        <f t="shared" si="0"/>
        <v>0.13272669142993854</v>
      </c>
    </row>
    <row r="13" spans="2:12">
      <c r="B13" s="20" t="s">
        <v>27</v>
      </c>
      <c r="C13" s="18"/>
      <c r="D13" s="19"/>
      <c r="E13" s="13">
        <v>18719.252980000001</v>
      </c>
      <c r="F13" s="13">
        <v>20634.324889999996</v>
      </c>
      <c r="G13" s="24">
        <f t="shared" si="0"/>
        <v>0.10230493236274407</v>
      </c>
    </row>
    <row r="14" spans="2:12">
      <c r="B14" s="20" t="s">
        <v>28</v>
      </c>
      <c r="C14" s="18"/>
      <c r="D14" s="19"/>
      <c r="E14" s="13">
        <v>18378.995780000001</v>
      </c>
      <c r="F14" s="13">
        <v>21194.581680000003</v>
      </c>
      <c r="G14" s="24">
        <f t="shared" si="0"/>
        <v>0.15319585105209721</v>
      </c>
    </row>
    <row r="15" spans="2:12">
      <c r="B15" s="14" t="s">
        <v>29</v>
      </c>
      <c r="C15" s="18"/>
      <c r="D15" s="19"/>
      <c r="E15" s="73">
        <v>68532.88357999998</v>
      </c>
      <c r="F15" s="73">
        <v>84307.025459999975</v>
      </c>
      <c r="G15" s="24">
        <f t="shared" si="0"/>
        <v>0.23016895037820029</v>
      </c>
    </row>
    <row r="16" spans="2:12">
      <c r="B16" s="20" t="s">
        <v>30</v>
      </c>
      <c r="C16" s="18"/>
      <c r="D16" s="19"/>
      <c r="E16" s="13">
        <v>68403.820859999978</v>
      </c>
      <c r="F16" s="13">
        <v>84165.928599999985</v>
      </c>
      <c r="G16" s="24">
        <f t="shared" si="0"/>
        <v>0.23042729984718013</v>
      </c>
    </row>
    <row r="17" spans="2:7">
      <c r="B17" s="20" t="s">
        <v>31</v>
      </c>
      <c r="C17" s="18"/>
      <c r="D17" s="19"/>
      <c r="E17" s="13">
        <v>107.02599000000001</v>
      </c>
      <c r="F17" s="13">
        <v>119.12503</v>
      </c>
      <c r="G17" s="24">
        <f t="shared" si="0"/>
        <v>0.11304768122210307</v>
      </c>
    </row>
    <row r="18" spans="2:7">
      <c r="B18" s="20" t="s">
        <v>32</v>
      </c>
      <c r="C18" s="18"/>
      <c r="D18" s="19"/>
      <c r="E18" s="13">
        <v>0</v>
      </c>
      <c r="F18" s="13">
        <v>0</v>
      </c>
      <c r="G18" s="24"/>
    </row>
    <row r="19" spans="2:7">
      <c r="B19" s="14" t="s">
        <v>33</v>
      </c>
      <c r="C19" s="18"/>
      <c r="D19" s="19"/>
      <c r="E19" s="73">
        <v>20057.879309999997</v>
      </c>
      <c r="F19" s="73">
        <v>24691.65177</v>
      </c>
      <c r="G19" s="24">
        <f t="shared" si="0"/>
        <v>0.23102005891967869</v>
      </c>
    </row>
    <row r="20" spans="2:7">
      <c r="B20" s="20" t="s">
        <v>34</v>
      </c>
      <c r="C20" s="18"/>
      <c r="D20" s="19"/>
      <c r="E20" s="13">
        <v>0.188</v>
      </c>
      <c r="F20" s="13">
        <v>3.0000000000000001E-3</v>
      </c>
      <c r="G20" s="24">
        <f t="shared" si="0"/>
        <v>-0.98404255319148937</v>
      </c>
    </row>
    <row r="21" spans="2:7">
      <c r="B21" s="20" t="s">
        <v>35</v>
      </c>
      <c r="C21" s="18"/>
      <c r="D21" s="19"/>
      <c r="E21" s="13">
        <v>5730.6954999999998</v>
      </c>
      <c r="F21" s="13">
        <v>7070.3125200000004</v>
      </c>
      <c r="G21" s="24">
        <f t="shared" si="0"/>
        <v>0.23376168215533366</v>
      </c>
    </row>
    <row r="22" spans="2:7">
      <c r="B22" s="20" t="s">
        <v>37</v>
      </c>
      <c r="C22" s="18"/>
      <c r="D22" s="19"/>
      <c r="E22" s="13">
        <v>1143.2371499999999</v>
      </c>
      <c r="F22" s="13">
        <v>1122.4918400000001</v>
      </c>
      <c r="G22" s="24">
        <f t="shared" si="0"/>
        <v>-1.8146112554162319E-2</v>
      </c>
    </row>
    <row r="25" spans="2:7">
      <c r="B25" s="61" t="s">
        <v>90</v>
      </c>
      <c r="C25" s="61"/>
      <c r="D25" s="61"/>
      <c r="E25" s="61"/>
      <c r="F25" s="61"/>
      <c r="G25" s="61"/>
    </row>
    <row r="26" spans="2:7">
      <c r="B26" s="1" t="s">
        <v>91</v>
      </c>
    </row>
    <row r="27" spans="2:7" ht="25.5">
      <c r="B27" s="105" t="s">
        <v>19</v>
      </c>
      <c r="C27" s="106"/>
      <c r="D27" s="106"/>
      <c r="E27" s="22">
        <v>2021</v>
      </c>
      <c r="F27" s="22">
        <v>2022</v>
      </c>
      <c r="G27" s="22" t="s">
        <v>92</v>
      </c>
    </row>
    <row r="28" spans="2:7">
      <c r="B28" s="14" t="s">
        <v>21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22</v>
      </c>
      <c r="C29" s="18"/>
      <c r="D29" s="19"/>
      <c r="E29" s="12">
        <f t="shared" ref="E29:E43" si="1">E8/$E$7</f>
        <v>0.48497631979618483</v>
      </c>
      <c r="F29" s="12">
        <f t="shared" ref="F29:F43" si="2">F8/$F$7</f>
        <v>0.45630381585726532</v>
      </c>
      <c r="G29" s="26">
        <f t="shared" ref="G29:G43" si="3">+(F29-E29)*100</f>
        <v>-2.8672503938919514</v>
      </c>
    </row>
    <row r="30" spans="2:7">
      <c r="B30" s="20" t="s">
        <v>23</v>
      </c>
      <c r="C30" s="18"/>
      <c r="D30" s="19"/>
      <c r="E30" s="12">
        <f t="shared" si="1"/>
        <v>1.143245952431008E-2</v>
      </c>
      <c r="F30" s="12">
        <f t="shared" si="2"/>
        <v>1.1225277915547687E-2</v>
      </c>
      <c r="G30" s="26">
        <f t="shared" si="3"/>
        <v>-2.0718160876239365E-2</v>
      </c>
    </row>
    <row r="31" spans="2:7">
      <c r="B31" s="20" t="s">
        <v>24</v>
      </c>
      <c r="C31" s="18"/>
      <c r="D31" s="19"/>
      <c r="E31" s="12">
        <f t="shared" si="1"/>
        <v>1.4125731243925962E-2</v>
      </c>
      <c r="F31" s="12">
        <f t="shared" si="2"/>
        <v>1.3594904784648835E-2</v>
      </c>
      <c r="G31" s="26">
        <f t="shared" si="3"/>
        <v>-5.3082645927712661E-2</v>
      </c>
    </row>
    <row r="32" spans="2:7">
      <c r="B32" s="20" t="s">
        <v>25</v>
      </c>
      <c r="C32" s="18"/>
      <c r="D32" s="19"/>
      <c r="E32" s="12">
        <f t="shared" si="1"/>
        <v>0.12729767225673955</v>
      </c>
      <c r="F32" s="12">
        <f t="shared" si="2"/>
        <v>0.11707367555286682</v>
      </c>
      <c r="G32" s="26">
        <f t="shared" si="3"/>
        <v>-1.0223996703872724</v>
      </c>
    </row>
    <row r="33" spans="2:7">
      <c r="B33" s="20" t="s">
        <v>26</v>
      </c>
      <c r="C33" s="18"/>
      <c r="D33" s="19"/>
      <c r="E33" s="12">
        <f t="shared" si="1"/>
        <v>1.838516579112098E-2</v>
      </c>
      <c r="F33" s="12">
        <f t="shared" si="2"/>
        <v>1.7868536597873821E-2</v>
      </c>
      <c r="G33" s="26">
        <f t="shared" si="3"/>
        <v>-5.1662919324715895E-2</v>
      </c>
    </row>
    <row r="34" spans="2:7">
      <c r="B34" s="20" t="s">
        <v>27</v>
      </c>
      <c r="C34" s="18"/>
      <c r="D34" s="19"/>
      <c r="E34" s="12">
        <f t="shared" si="1"/>
        <v>0.10882464769376184</v>
      </c>
      <c r="F34" s="12">
        <f t="shared" si="2"/>
        <v>0.10292605369312385</v>
      </c>
      <c r="G34" s="26">
        <f t="shared" si="3"/>
        <v>-0.58985940006379822</v>
      </c>
    </row>
    <row r="35" spans="2:7">
      <c r="B35" s="20" t="s">
        <v>28</v>
      </c>
      <c r="C35" s="18"/>
      <c r="D35" s="19"/>
      <c r="E35" s="12">
        <f t="shared" si="1"/>
        <v>0.10684655754482118</v>
      </c>
      <c r="F35" s="12">
        <f t="shared" si="2"/>
        <v>0.10572066998209312</v>
      </c>
      <c r="G35" s="26">
        <f t="shared" si="3"/>
        <v>-0.11258875627280646</v>
      </c>
    </row>
    <row r="36" spans="2:7">
      <c r="B36" s="14" t="s">
        <v>29</v>
      </c>
      <c r="C36" s="18"/>
      <c r="D36" s="19"/>
      <c r="E36" s="12">
        <f t="shared" si="1"/>
        <v>0.39841690899735316</v>
      </c>
      <c r="F36" s="12">
        <f t="shared" si="2"/>
        <v>0.42053178262249991</v>
      </c>
      <c r="G36" s="26">
        <f t="shared" si="3"/>
        <v>2.2114873625146747</v>
      </c>
    </row>
    <row r="37" spans="2:7">
      <c r="B37" s="20" t="s">
        <v>30</v>
      </c>
      <c r="C37" s="18"/>
      <c r="D37" s="19"/>
      <c r="E37" s="12">
        <f t="shared" si="1"/>
        <v>0.39766660100966772</v>
      </c>
      <c r="F37" s="12">
        <f t="shared" si="2"/>
        <v>0.41982797752755691</v>
      </c>
      <c r="G37" s="26">
        <f t="shared" si="3"/>
        <v>2.2161376517889186</v>
      </c>
    </row>
    <row r="38" spans="2:7">
      <c r="B38" s="20" t="s">
        <v>31</v>
      </c>
      <c r="C38" s="18"/>
      <c r="D38" s="19"/>
      <c r="E38" s="12">
        <f t="shared" si="1"/>
        <v>6.2219713939813833E-4</v>
      </c>
      <c r="F38" s="12">
        <f t="shared" si="2"/>
        <v>5.9420743345555565E-4</v>
      </c>
      <c r="G38" s="26">
        <f t="shared" si="3"/>
        <v>-2.7989705942582676E-3</v>
      </c>
    </row>
    <row r="39" spans="2:7">
      <c r="B39" s="20" t="s">
        <v>32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33</v>
      </c>
      <c r="C40" s="18"/>
      <c r="D40" s="19"/>
      <c r="E40" s="12">
        <f t="shared" si="1"/>
        <v>0.11660677120646211</v>
      </c>
      <c r="F40" s="12">
        <f t="shared" si="2"/>
        <v>0.12316440152023492</v>
      </c>
      <c r="G40" s="26">
        <f t="shared" si="3"/>
        <v>0.65576303137728087</v>
      </c>
    </row>
    <row r="41" spans="2:7">
      <c r="B41" s="20" t="s">
        <v>34</v>
      </c>
      <c r="C41" s="18"/>
      <c r="D41" s="19"/>
      <c r="E41" s="12">
        <f t="shared" si="1"/>
        <v>1.0929407166133199E-6</v>
      </c>
      <c r="F41" s="12">
        <f>F20/$F$7</f>
        <v>1.4964296759183752E-8</v>
      </c>
      <c r="G41" s="26">
        <f t="shared" si="3"/>
        <v>-1.0779764198541361E-4</v>
      </c>
    </row>
    <row r="42" spans="2:7">
      <c r="B42" s="20" t="s">
        <v>35</v>
      </c>
      <c r="C42" s="18"/>
      <c r="D42" s="19"/>
      <c r="E42" s="12">
        <f t="shared" si="1"/>
        <v>3.3315481098205993E-2</v>
      </c>
      <c r="F42" s="12">
        <f t="shared" si="2"/>
        <v>3.5267418243150772E-2</v>
      </c>
      <c r="G42" s="26">
        <f t="shared" si="3"/>
        <v>0.19519371449447792</v>
      </c>
    </row>
    <row r="43" spans="2:7">
      <c r="B43" s="20" t="s">
        <v>37</v>
      </c>
      <c r="C43" s="18"/>
      <c r="D43" s="19"/>
      <c r="E43" s="12">
        <f t="shared" si="1"/>
        <v>6.646225691382816E-3</v>
      </c>
      <c r="F43" s="12">
        <f t="shared" si="2"/>
        <v>5.5991003345074028E-3</v>
      </c>
      <c r="G43" s="26">
        <f t="shared" si="3"/>
        <v>-0.10471253568754132</v>
      </c>
    </row>
    <row r="46" spans="2:7">
      <c r="B46" s="61" t="s">
        <v>93</v>
      </c>
      <c r="C46" s="61"/>
      <c r="D46" s="61"/>
      <c r="E46" s="61"/>
      <c r="F46" s="61"/>
      <c r="G46" s="61"/>
    </row>
    <row r="48" spans="2:7">
      <c r="B48" s="27" t="s">
        <v>47</v>
      </c>
      <c r="C48" s="27"/>
      <c r="D48" s="27" t="s">
        <v>48</v>
      </c>
      <c r="E48" s="28" t="s">
        <v>49</v>
      </c>
    </row>
    <row r="49" spans="2:5">
      <c r="B49" s="30" t="s">
        <v>50</v>
      </c>
      <c r="C49" s="72"/>
      <c r="D49" s="73">
        <v>1647</v>
      </c>
      <c r="E49" s="31">
        <f>D49/$D$77</f>
        <v>1.5375997759417448E-2</v>
      </c>
    </row>
    <row r="50" spans="2:5">
      <c r="B50" s="29" t="s">
        <v>52</v>
      </c>
      <c r="C50" s="74"/>
      <c r="D50" s="13">
        <v>1284</v>
      </c>
      <c r="E50" s="75">
        <f t="shared" ref="E50:E77" si="4">D50/$D$77</f>
        <v>1.1987116650329085E-2</v>
      </c>
    </row>
    <row r="51" spans="2:5">
      <c r="B51" s="29" t="s">
        <v>54</v>
      </c>
      <c r="C51" s="74"/>
      <c r="D51" s="13">
        <v>287</v>
      </c>
      <c r="E51" s="75">
        <f t="shared" si="4"/>
        <v>2.6793633011249593E-3</v>
      </c>
    </row>
    <row r="52" spans="2:5">
      <c r="B52" s="29" t="s">
        <v>55</v>
      </c>
      <c r="C52" s="74"/>
      <c r="D52" s="13">
        <v>76</v>
      </c>
      <c r="E52" s="75">
        <f t="shared" si="4"/>
        <v>7.0951780796340387E-4</v>
      </c>
    </row>
    <row r="53" spans="2:5">
      <c r="B53" s="30" t="s">
        <v>56</v>
      </c>
      <c r="C53" s="72"/>
      <c r="D53" s="73">
        <v>13136</v>
      </c>
      <c r="E53" s="31">
        <f t="shared" si="4"/>
        <v>0.12263455165009569</v>
      </c>
    </row>
    <row r="54" spans="2:5">
      <c r="B54" s="29" t="s">
        <v>57</v>
      </c>
      <c r="C54" s="74"/>
      <c r="D54" s="13">
        <v>4219</v>
      </c>
      <c r="E54" s="75">
        <f t="shared" si="4"/>
        <v>3.9387574102600006E-2</v>
      </c>
    </row>
    <row r="55" spans="2:5">
      <c r="B55" s="29" t="s">
        <v>58</v>
      </c>
      <c r="C55" s="74"/>
      <c r="D55" s="13">
        <v>7699</v>
      </c>
      <c r="E55" s="75">
        <f t="shared" si="4"/>
        <v>7.1876021098819021E-2</v>
      </c>
    </row>
    <row r="56" spans="2:5">
      <c r="B56" s="29" t="s">
        <v>59</v>
      </c>
      <c r="C56" s="74"/>
      <c r="D56" s="13">
        <v>1218</v>
      </c>
      <c r="E56" s="75">
        <f t="shared" si="4"/>
        <v>1.1370956448676656E-2</v>
      </c>
    </row>
    <row r="57" spans="2:5">
      <c r="B57" s="30" t="s">
        <v>60</v>
      </c>
      <c r="C57" s="72"/>
      <c r="D57" s="73">
        <v>5720</v>
      </c>
      <c r="E57" s="31">
        <f t="shared" si="4"/>
        <v>5.3400550809877233E-2</v>
      </c>
    </row>
    <row r="58" spans="2:5">
      <c r="B58" s="29" t="s">
        <v>60</v>
      </c>
      <c r="C58" s="74"/>
      <c r="D58" s="13">
        <v>5720</v>
      </c>
      <c r="E58" s="75">
        <f t="shared" si="4"/>
        <v>5.3400550809877233E-2</v>
      </c>
    </row>
    <row r="59" spans="2:5">
      <c r="B59" s="30" t="s">
        <v>61</v>
      </c>
      <c r="C59" s="72"/>
      <c r="D59" s="73">
        <v>2441</v>
      </c>
      <c r="E59" s="31">
        <f t="shared" si="4"/>
        <v>2.2788591700508801E-2</v>
      </c>
    </row>
    <row r="60" spans="2:5">
      <c r="B60" s="29" t="s">
        <v>62</v>
      </c>
      <c r="C60" s="74"/>
      <c r="D60" s="13">
        <v>2398</v>
      </c>
      <c r="E60" s="75">
        <f t="shared" si="4"/>
        <v>2.2387153993371611E-2</v>
      </c>
    </row>
    <row r="61" spans="2:5">
      <c r="B61" s="29" t="s">
        <v>63</v>
      </c>
      <c r="C61" s="74"/>
      <c r="D61" s="13">
        <v>43</v>
      </c>
      <c r="E61" s="75">
        <f t="shared" si="4"/>
        <v>4.0143770713718901E-4</v>
      </c>
    </row>
    <row r="62" spans="2:5">
      <c r="B62" s="30" t="s">
        <v>64</v>
      </c>
      <c r="C62" s="72"/>
      <c r="D62" s="73">
        <v>1762</v>
      </c>
      <c r="E62" s="31">
        <f t="shared" si="4"/>
        <v>1.6449610231993653E-2</v>
      </c>
    </row>
    <row r="63" spans="2:5">
      <c r="B63" s="29" t="s">
        <v>65</v>
      </c>
      <c r="C63" s="74"/>
      <c r="D63" s="13">
        <v>1</v>
      </c>
      <c r="E63" s="75">
        <f t="shared" si="4"/>
        <v>9.3357606310974186E-6</v>
      </c>
    </row>
    <row r="64" spans="2:5">
      <c r="B64" s="29" t="s">
        <v>66</v>
      </c>
      <c r="C64" s="74"/>
      <c r="D64" s="13">
        <v>1761</v>
      </c>
      <c r="E64" s="75">
        <f t="shared" si="4"/>
        <v>1.6440274471362554E-2</v>
      </c>
    </row>
    <row r="65" spans="2:5">
      <c r="B65" s="30" t="s">
        <v>67</v>
      </c>
      <c r="C65" s="72"/>
      <c r="D65" s="73">
        <v>79</v>
      </c>
      <c r="E65" s="31">
        <f t="shared" si="4"/>
        <v>7.3752508985669603E-4</v>
      </c>
    </row>
    <row r="66" spans="2:5">
      <c r="B66" s="29" t="s">
        <v>67</v>
      </c>
      <c r="C66" s="74"/>
      <c r="D66" s="13">
        <v>79</v>
      </c>
      <c r="E66" s="75">
        <f t="shared" si="4"/>
        <v>7.3752508985669603E-4</v>
      </c>
    </row>
    <row r="67" spans="2:5">
      <c r="B67" s="30" t="s">
        <v>68</v>
      </c>
      <c r="C67" s="72"/>
      <c r="D67" s="73">
        <v>82330</v>
      </c>
      <c r="E67" s="31">
        <f t="shared" si="4"/>
        <v>0.76861317275825047</v>
      </c>
    </row>
    <row r="68" spans="2:5">
      <c r="B68" s="29" t="s">
        <v>69</v>
      </c>
      <c r="C68" s="74"/>
      <c r="D68" s="13">
        <v>5769</v>
      </c>
      <c r="E68" s="75">
        <f t="shared" si="4"/>
        <v>5.3858003080801006E-2</v>
      </c>
    </row>
    <row r="69" spans="2:5">
      <c r="B69" s="29" t="s">
        <v>70</v>
      </c>
      <c r="C69" s="74"/>
      <c r="D69" s="13">
        <v>1721</v>
      </c>
      <c r="E69" s="75">
        <f t="shared" si="4"/>
        <v>1.6066844046118658E-2</v>
      </c>
    </row>
    <row r="70" spans="2:5">
      <c r="B70" s="29" t="s">
        <v>71</v>
      </c>
      <c r="C70" s="74"/>
      <c r="D70" s="13">
        <v>54</v>
      </c>
      <c r="E70" s="75">
        <f t="shared" si="4"/>
        <v>5.0413107407926063E-4</v>
      </c>
    </row>
    <row r="71" spans="2:5">
      <c r="B71" s="29" t="s">
        <v>72</v>
      </c>
      <c r="C71" s="74"/>
      <c r="D71" s="13">
        <v>158</v>
      </c>
      <c r="E71" s="75">
        <f t="shared" si="4"/>
        <v>1.4750501797133921E-3</v>
      </c>
    </row>
    <row r="72" spans="2:5">
      <c r="B72" s="29" t="s">
        <v>73</v>
      </c>
      <c r="C72" s="74"/>
      <c r="D72" s="13">
        <v>64208</v>
      </c>
      <c r="E72" s="75">
        <f t="shared" si="4"/>
        <v>0.59943051860150309</v>
      </c>
    </row>
    <row r="73" spans="2:5">
      <c r="B73" s="29" t="s">
        <v>74</v>
      </c>
      <c r="C73" s="74"/>
      <c r="D73" s="13">
        <v>2866</v>
      </c>
      <c r="E73" s="75">
        <f t="shared" si="4"/>
        <v>2.6756289968725203E-2</v>
      </c>
    </row>
    <row r="74" spans="2:5">
      <c r="B74" s="29" t="s">
        <v>75</v>
      </c>
      <c r="C74" s="74"/>
      <c r="D74" s="13">
        <v>349</v>
      </c>
      <c r="E74" s="75">
        <f t="shared" si="4"/>
        <v>3.2581804602529992E-3</v>
      </c>
    </row>
    <row r="75" spans="2:5">
      <c r="B75" s="29" t="s">
        <v>76</v>
      </c>
      <c r="C75" s="74"/>
      <c r="D75" s="13">
        <v>3187</v>
      </c>
      <c r="E75" s="75">
        <f t="shared" si="4"/>
        <v>2.9753069131307472E-2</v>
      </c>
    </row>
    <row r="76" spans="2:5">
      <c r="B76" s="29" t="s">
        <v>77</v>
      </c>
      <c r="C76" s="74"/>
      <c r="D76" s="13">
        <v>4018</v>
      </c>
      <c r="E76" s="75">
        <f t="shared" si="4"/>
        <v>3.7511086215749431E-2</v>
      </c>
    </row>
    <row r="77" spans="2:5">
      <c r="B77" s="30" t="s">
        <v>78</v>
      </c>
      <c r="C77" s="72"/>
      <c r="D77" s="73">
        <v>107115</v>
      </c>
      <c r="E77" s="31">
        <f t="shared" si="4"/>
        <v>1</v>
      </c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showGridLines="0" topLeftCell="B1" workbookViewId="0">
      <selection activeCell="E60" sqref="E60"/>
    </sheetView>
  </sheetViews>
  <sheetFormatPr baseColWidth="10" defaultColWidth="8.85546875" defaultRowHeight="12.75"/>
  <cols>
    <col min="1" max="2" width="10.7109375" style="1" customWidth="1"/>
    <col min="3" max="3" width="26.2851562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104" t="s">
        <v>87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4" spans="2:12">
      <c r="B4" s="61" t="s">
        <v>88</v>
      </c>
      <c r="C4" s="61"/>
      <c r="D4" s="61"/>
      <c r="E4" s="61"/>
      <c r="F4" s="61"/>
      <c r="G4" s="61"/>
    </row>
    <row r="5" spans="2:12">
      <c r="B5" s="1" t="s">
        <v>89</v>
      </c>
    </row>
    <row r="6" spans="2:12" ht="14.45" customHeight="1">
      <c r="B6" s="105" t="s">
        <v>19</v>
      </c>
      <c r="C6" s="106"/>
      <c r="D6" s="106"/>
      <c r="E6" s="22">
        <v>2021</v>
      </c>
      <c r="F6" s="22">
        <v>2022</v>
      </c>
      <c r="G6" s="22" t="s">
        <v>20</v>
      </c>
    </row>
    <row r="7" spans="2:12" s="2" customFormat="1">
      <c r="B7" s="14" t="s">
        <v>21</v>
      </c>
      <c r="C7" s="15"/>
      <c r="D7" s="16"/>
      <c r="E7" s="76">
        <v>186639.34894</v>
      </c>
      <c r="F7" s="76">
        <v>180934.73317000002</v>
      </c>
      <c r="G7" s="24">
        <f>+F7/E7-1</f>
        <v>-3.0564914646342145E-2</v>
      </c>
    </row>
    <row r="8" spans="2:12">
      <c r="B8" s="17" t="s">
        <v>22</v>
      </c>
      <c r="C8" s="18"/>
      <c r="D8" s="19"/>
      <c r="E8" s="73">
        <v>91158.607480000021</v>
      </c>
      <c r="F8" s="73">
        <v>89778.724970000025</v>
      </c>
      <c r="G8" s="24">
        <f t="shared" ref="G8:G22" si="0">+F8/E8-1</f>
        <v>-1.5137160912673475E-2</v>
      </c>
    </row>
    <row r="9" spans="2:12">
      <c r="B9" s="20" t="s">
        <v>23</v>
      </c>
      <c r="C9" s="18"/>
      <c r="D9" s="19"/>
      <c r="E9" s="13">
        <v>3048.1292400000002</v>
      </c>
      <c r="F9" s="13">
        <v>3473.4353700000001</v>
      </c>
      <c r="G9" s="24">
        <f t="shared" si="0"/>
        <v>0.13953021558889023</v>
      </c>
    </row>
    <row r="10" spans="2:12" ht="15">
      <c r="B10" s="20" t="s">
        <v>24</v>
      </c>
      <c r="C10" s="18"/>
      <c r="D10" s="19"/>
      <c r="E10" s="13">
        <v>2865.7183300000002</v>
      </c>
      <c r="F10" s="13">
        <v>2715.8585499999999</v>
      </c>
      <c r="G10" s="24">
        <f t="shared" si="0"/>
        <v>-5.2293967076659675E-2</v>
      </c>
      <c r="H10"/>
    </row>
    <row r="11" spans="2:12">
      <c r="B11" s="20" t="s">
        <v>25</v>
      </c>
      <c r="C11" s="18"/>
      <c r="D11" s="19"/>
      <c r="E11" s="13">
        <v>19711.333009999998</v>
      </c>
      <c r="F11" s="13">
        <v>16881.026469999997</v>
      </c>
      <c r="G11" s="24">
        <f t="shared" si="0"/>
        <v>-0.14358777960699687</v>
      </c>
    </row>
    <row r="12" spans="2:12">
      <c r="B12" s="20" t="s">
        <v>26</v>
      </c>
      <c r="C12" s="18"/>
      <c r="D12" s="19"/>
      <c r="E12" s="13">
        <v>6160.6462399999991</v>
      </c>
      <c r="F12" s="13">
        <v>5945.6496200000001</v>
      </c>
      <c r="G12" s="24">
        <f t="shared" si="0"/>
        <v>-3.4898387543187193E-2</v>
      </c>
    </row>
    <row r="13" spans="2:12">
      <c r="B13" s="20" t="s">
        <v>27</v>
      </c>
      <c r="C13" s="18"/>
      <c r="D13" s="19"/>
      <c r="E13" s="13">
        <v>24727.178480000006</v>
      </c>
      <c r="F13" s="13">
        <v>25339.911350000002</v>
      </c>
      <c r="G13" s="24">
        <f t="shared" si="0"/>
        <v>2.4779732572221658E-2</v>
      </c>
    </row>
    <row r="14" spans="2:12">
      <c r="B14" s="20" t="s">
        <v>28</v>
      </c>
      <c r="C14" s="18"/>
      <c r="D14" s="19"/>
      <c r="E14" s="13">
        <v>22340.657150000003</v>
      </c>
      <c r="F14" s="13">
        <v>21907.375760000003</v>
      </c>
      <c r="G14" s="24">
        <f t="shared" si="0"/>
        <v>-1.9394299240655943E-2</v>
      </c>
    </row>
    <row r="15" spans="2:12">
      <c r="B15" s="14" t="s">
        <v>29</v>
      </c>
      <c r="C15" s="18"/>
      <c r="D15" s="19"/>
      <c r="E15" s="73">
        <v>66554.022849999994</v>
      </c>
      <c r="F15" s="73">
        <v>64571.444729999996</v>
      </c>
      <c r="G15" s="24">
        <f t="shared" si="0"/>
        <v>-2.9789005008282521E-2</v>
      </c>
    </row>
    <row r="16" spans="2:12">
      <c r="B16" s="20" t="s">
        <v>30</v>
      </c>
      <c r="C16" s="18"/>
      <c r="D16" s="19"/>
      <c r="E16" s="13">
        <v>66500.195850000004</v>
      </c>
      <c r="F16" s="13">
        <v>64501.883709999995</v>
      </c>
      <c r="G16" s="24">
        <f t="shared" si="0"/>
        <v>-3.0049718116732516E-2</v>
      </c>
    </row>
    <row r="17" spans="2:7">
      <c r="B17" s="20" t="s">
        <v>31</v>
      </c>
      <c r="C17" s="18"/>
      <c r="D17" s="19"/>
      <c r="E17" s="13">
        <v>47.706009999999999</v>
      </c>
      <c r="F17" s="13">
        <v>69.380009999999984</v>
      </c>
      <c r="G17" s="24">
        <f t="shared" si="0"/>
        <v>0.45432430840474791</v>
      </c>
    </row>
    <row r="18" spans="2:7">
      <c r="B18" s="20" t="s">
        <v>32</v>
      </c>
      <c r="C18" s="18"/>
      <c r="D18" s="19"/>
      <c r="E18" s="13">
        <v>0</v>
      </c>
      <c r="F18" s="13">
        <v>0</v>
      </c>
      <c r="G18" s="24"/>
    </row>
    <row r="19" spans="2:7">
      <c r="B19" s="14" t="s">
        <v>33</v>
      </c>
      <c r="C19" s="18"/>
      <c r="D19" s="19"/>
      <c r="E19" s="73">
        <v>28926.718609999996</v>
      </c>
      <c r="F19" s="73">
        <v>26584.563469999997</v>
      </c>
      <c r="G19" s="24">
        <f t="shared" si="0"/>
        <v>-8.0968573434745283E-2</v>
      </c>
    </row>
    <row r="20" spans="2:7">
      <c r="B20" s="20" t="s">
        <v>34</v>
      </c>
      <c r="C20" s="18"/>
      <c r="D20" s="19"/>
      <c r="E20" s="13">
        <v>5.7000000000000002E-2</v>
      </c>
      <c r="F20" s="13">
        <v>0</v>
      </c>
      <c r="G20" s="24"/>
    </row>
    <row r="21" spans="2:7">
      <c r="B21" s="20" t="s">
        <v>35</v>
      </c>
      <c r="C21" s="18"/>
      <c r="D21" s="19"/>
      <c r="E21" s="13">
        <v>12878.157449999999</v>
      </c>
      <c r="F21" s="13">
        <v>12453.150019999999</v>
      </c>
      <c r="G21" s="24">
        <f t="shared" si="0"/>
        <v>-3.3002192406026198E-2</v>
      </c>
    </row>
    <row r="22" spans="2:7">
      <c r="B22" s="20" t="s">
        <v>37</v>
      </c>
      <c r="C22" s="18"/>
      <c r="D22" s="19"/>
      <c r="E22" s="13">
        <v>1709.56566</v>
      </c>
      <c r="F22" s="13">
        <v>1732.35861</v>
      </c>
      <c r="G22" s="24">
        <f t="shared" si="0"/>
        <v>1.3332597005955238E-2</v>
      </c>
    </row>
    <row r="25" spans="2:7">
      <c r="B25" s="61" t="s">
        <v>90</v>
      </c>
      <c r="C25" s="61"/>
      <c r="D25" s="61"/>
      <c r="E25" s="61"/>
      <c r="F25" s="61"/>
      <c r="G25" s="61"/>
    </row>
    <row r="26" spans="2:7">
      <c r="B26" s="1" t="s">
        <v>91</v>
      </c>
    </row>
    <row r="27" spans="2:7" ht="25.5">
      <c r="B27" s="105" t="s">
        <v>19</v>
      </c>
      <c r="C27" s="106"/>
      <c r="D27" s="106"/>
      <c r="E27" s="22">
        <v>2021</v>
      </c>
      <c r="F27" s="22">
        <v>2022</v>
      </c>
      <c r="G27" s="22" t="s">
        <v>92</v>
      </c>
    </row>
    <row r="28" spans="2:7">
      <c r="B28" s="14" t="s">
        <v>21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22</v>
      </c>
      <c r="C29" s="18"/>
      <c r="D29" s="19"/>
      <c r="E29" s="12">
        <f t="shared" ref="E29:E43" si="1">E8/$E$7</f>
        <v>0.48842116090592069</v>
      </c>
      <c r="F29" s="12">
        <f t="shared" ref="F29:F43" si="2">F8/$F$7</f>
        <v>0.49619397777897645</v>
      </c>
      <c r="G29" s="26">
        <f t="shared" ref="G29:G43" si="3">+(F29-E29)*100</f>
        <v>0.77728168730557545</v>
      </c>
    </row>
    <row r="30" spans="2:7">
      <c r="B30" s="20" t="s">
        <v>23</v>
      </c>
      <c r="C30" s="18"/>
      <c r="D30" s="19"/>
      <c r="E30" s="12">
        <f t="shared" si="1"/>
        <v>1.6331653841012376E-2</v>
      </c>
      <c r="F30" s="12">
        <f t="shared" si="2"/>
        <v>1.9197172975829246E-2</v>
      </c>
      <c r="G30" s="26">
        <f t="shared" si="3"/>
        <v>0.28655191348168696</v>
      </c>
    </row>
    <row r="31" spans="2:7">
      <c r="B31" s="20" t="s">
        <v>24</v>
      </c>
      <c r="C31" s="18"/>
      <c r="D31" s="19"/>
      <c r="E31" s="12">
        <f t="shared" si="1"/>
        <v>1.5354309508019441E-2</v>
      </c>
      <c r="F31" s="12">
        <f t="shared" si="2"/>
        <v>1.5010155885593691E-2</v>
      </c>
      <c r="G31" s="26">
        <f t="shared" si="3"/>
        <v>-3.4415362242574965E-2</v>
      </c>
    </row>
    <row r="32" spans="2:7">
      <c r="B32" s="20" t="s">
        <v>25</v>
      </c>
      <c r="C32" s="18"/>
      <c r="D32" s="19"/>
      <c r="E32" s="12">
        <f t="shared" si="1"/>
        <v>0.1056118826064739</v>
      </c>
      <c r="F32" s="12">
        <f t="shared" si="2"/>
        <v>9.3298982313910775E-2</v>
      </c>
      <c r="G32" s="26">
        <f t="shared" si="3"/>
        <v>-1.2312900292563129</v>
      </c>
    </row>
    <row r="33" spans="2:7">
      <c r="B33" s="20" t="s">
        <v>26</v>
      </c>
      <c r="C33" s="18"/>
      <c r="D33" s="19"/>
      <c r="E33" s="12">
        <f t="shared" si="1"/>
        <v>3.3008292597401297E-2</v>
      </c>
      <c r="F33" s="12">
        <f t="shared" si="2"/>
        <v>3.2860742190465295E-2</v>
      </c>
      <c r="G33" s="26">
        <f t="shared" si="3"/>
        <v>-1.4755040693600202E-2</v>
      </c>
    </row>
    <row r="34" spans="2:7">
      <c r="B34" s="20" t="s">
        <v>27</v>
      </c>
      <c r="C34" s="18"/>
      <c r="D34" s="19"/>
      <c r="E34" s="12">
        <f t="shared" si="1"/>
        <v>0.1324864162912891</v>
      </c>
      <c r="F34" s="12">
        <f t="shared" si="2"/>
        <v>0.14005001088536989</v>
      </c>
      <c r="G34" s="26">
        <f t="shared" si="3"/>
        <v>0.75635945940807914</v>
      </c>
    </row>
    <row r="35" spans="2:7">
      <c r="B35" s="20" t="s">
        <v>28</v>
      </c>
      <c r="C35" s="18"/>
      <c r="D35" s="19"/>
      <c r="E35" s="12">
        <f t="shared" si="1"/>
        <v>0.11969960931004951</v>
      </c>
      <c r="F35" s="12">
        <f t="shared" si="2"/>
        <v>0.12107888505529002</v>
      </c>
      <c r="G35" s="26">
        <f t="shared" si="3"/>
        <v>0.13792757452405074</v>
      </c>
    </row>
    <row r="36" spans="2:7">
      <c r="B36" s="14" t="s">
        <v>29</v>
      </c>
      <c r="C36" s="18"/>
      <c r="D36" s="19"/>
      <c r="E36" s="12">
        <f t="shared" si="1"/>
        <v>0.35659159350901665</v>
      </c>
      <c r="F36" s="12">
        <f t="shared" si="2"/>
        <v>0.3568769997816334</v>
      </c>
      <c r="G36" s="26">
        <f t="shared" si="3"/>
        <v>2.8540627261675056E-2</v>
      </c>
    </row>
    <row r="37" spans="2:7">
      <c r="B37" s="20" t="s">
        <v>30</v>
      </c>
      <c r="C37" s="18"/>
      <c r="D37" s="19"/>
      <c r="E37" s="12">
        <f t="shared" si="1"/>
        <v>0.35630319237439151</v>
      </c>
      <c r="F37" s="12">
        <f t="shared" si="2"/>
        <v>0.35649254612377962</v>
      </c>
      <c r="G37" s="26">
        <f t="shared" si="3"/>
        <v>1.8935374938811034E-2</v>
      </c>
    </row>
    <row r="38" spans="2:7">
      <c r="B38" s="20" t="s">
        <v>31</v>
      </c>
      <c r="C38" s="18"/>
      <c r="D38" s="19"/>
      <c r="E38" s="12">
        <f t="shared" si="1"/>
        <v>2.5560531726531217E-4</v>
      </c>
      <c r="F38" s="12">
        <f t="shared" si="2"/>
        <v>3.8345324186491559E-4</v>
      </c>
      <c r="G38" s="26">
        <f t="shared" si="3"/>
        <v>1.2784792459960342E-2</v>
      </c>
    </row>
    <row r="39" spans="2:7">
      <c r="B39" s="20" t="s">
        <v>32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33</v>
      </c>
      <c r="C40" s="18"/>
      <c r="D40" s="19"/>
      <c r="E40" s="12">
        <f t="shared" si="1"/>
        <v>0.15498724558506272</v>
      </c>
      <c r="F40" s="12">
        <f t="shared" si="2"/>
        <v>0.14692902243939013</v>
      </c>
      <c r="G40" s="26">
        <f t="shared" si="3"/>
        <v>-0.80582231456725884</v>
      </c>
    </row>
    <row r="41" spans="2:7">
      <c r="B41" s="20" t="s">
        <v>34</v>
      </c>
      <c r="C41" s="18"/>
      <c r="D41" s="19"/>
      <c r="E41" s="12">
        <f t="shared" si="1"/>
        <v>3.0540183687805358E-7</v>
      </c>
      <c r="F41" s="12">
        <f>F20/$F$7</f>
        <v>0</v>
      </c>
      <c r="G41" s="26">
        <f t="shared" si="3"/>
        <v>-3.0540183687805359E-5</v>
      </c>
    </row>
    <row r="42" spans="2:7">
      <c r="B42" s="20" t="s">
        <v>35</v>
      </c>
      <c r="C42" s="18"/>
      <c r="D42" s="19"/>
      <c r="E42" s="12">
        <f t="shared" si="1"/>
        <v>6.9000227032189304E-2</v>
      </c>
      <c r="F42" s="12">
        <f t="shared" si="2"/>
        <v>6.8826752065892449E-2</v>
      </c>
      <c r="G42" s="26">
        <f t="shared" si="3"/>
        <v>-1.7347496629685488E-2</v>
      </c>
    </row>
    <row r="43" spans="2:7">
      <c r="B43" s="20" t="s">
        <v>37</v>
      </c>
      <c r="C43" s="18"/>
      <c r="D43" s="19"/>
      <c r="E43" s="12">
        <f t="shared" si="1"/>
        <v>9.1597279443445968E-3</v>
      </c>
      <c r="F43" s="12">
        <f t="shared" si="2"/>
        <v>9.5744945132913515E-3</v>
      </c>
      <c r="G43" s="26">
        <f t="shared" si="3"/>
        <v>4.1476656894675473E-2</v>
      </c>
    </row>
    <row r="46" spans="2:7">
      <c r="B46" s="61" t="s">
        <v>93</v>
      </c>
      <c r="C46" s="61"/>
      <c r="D46" s="61"/>
      <c r="E46" s="61"/>
      <c r="F46" s="61"/>
      <c r="G46" s="61"/>
    </row>
    <row r="48" spans="2:7">
      <c r="B48" s="27" t="s">
        <v>47</v>
      </c>
      <c r="C48" s="27"/>
      <c r="D48" s="27" t="s">
        <v>48</v>
      </c>
      <c r="E48" s="28" t="s">
        <v>49</v>
      </c>
    </row>
    <row r="49" spans="2:11">
      <c r="B49" s="30" t="s">
        <v>50</v>
      </c>
      <c r="C49" s="72"/>
      <c r="D49" s="73">
        <v>1431</v>
      </c>
      <c r="E49" s="31">
        <f>D49/$D$77</f>
        <v>9.1925226440547313E-3</v>
      </c>
    </row>
    <row r="50" spans="2:11" ht="15">
      <c r="B50" s="29" t="s">
        <v>52</v>
      </c>
      <c r="C50" s="74"/>
      <c r="D50" s="13">
        <v>1154</v>
      </c>
      <c r="E50" s="75">
        <f t="shared" ref="E50:E77" si="4">D50/$D$77</f>
        <v>7.4131174921307896E-3</v>
      </c>
      <c r="J50"/>
      <c r="K50"/>
    </row>
    <row r="51" spans="2:11" ht="15">
      <c r="B51" s="29" t="s">
        <v>54</v>
      </c>
      <c r="C51" s="74"/>
      <c r="D51" s="13">
        <v>240</v>
      </c>
      <c r="E51" s="75">
        <f t="shared" si="4"/>
        <v>1.5417228753131624E-3</v>
      </c>
      <c r="J51"/>
      <c r="K51"/>
    </row>
    <row r="52" spans="2:11" ht="15">
      <c r="B52" s="29" t="s">
        <v>55</v>
      </c>
      <c r="C52" s="74"/>
      <c r="D52" s="13">
        <v>37</v>
      </c>
      <c r="E52" s="75">
        <f t="shared" si="4"/>
        <v>2.3768227661077922E-4</v>
      </c>
      <c r="J52"/>
      <c r="K52"/>
    </row>
    <row r="53" spans="2:11" ht="15">
      <c r="B53" s="30" t="s">
        <v>56</v>
      </c>
      <c r="C53" s="72"/>
      <c r="D53" s="73">
        <v>18330</v>
      </c>
      <c r="E53" s="31">
        <f t="shared" si="4"/>
        <v>0.11774908460204278</v>
      </c>
      <c r="J53"/>
      <c r="K53"/>
    </row>
    <row r="54" spans="2:11" ht="15">
      <c r="B54" s="29" t="s">
        <v>57</v>
      </c>
      <c r="C54" s="74"/>
      <c r="D54" s="13">
        <v>4411</v>
      </c>
      <c r="E54" s="75">
        <f t="shared" si="4"/>
        <v>2.8335581679193166E-2</v>
      </c>
      <c r="J54"/>
      <c r="K54"/>
    </row>
    <row r="55" spans="2:11" ht="15">
      <c r="B55" s="29" t="s">
        <v>58</v>
      </c>
      <c r="C55" s="74"/>
      <c r="D55" s="13">
        <v>12228</v>
      </c>
      <c r="E55" s="75">
        <f t="shared" si="4"/>
        <v>7.8550780497205624E-2</v>
      </c>
      <c r="J55"/>
      <c r="K55"/>
    </row>
    <row r="56" spans="2:11" ht="15">
      <c r="B56" s="29" t="s">
        <v>59</v>
      </c>
      <c r="C56" s="74"/>
      <c r="D56" s="13">
        <v>1691</v>
      </c>
      <c r="E56" s="75">
        <f t="shared" si="4"/>
        <v>1.0862722425643991E-2</v>
      </c>
      <c r="J56"/>
      <c r="K56"/>
    </row>
    <row r="57" spans="2:11" ht="15">
      <c r="B57" s="30" t="s">
        <v>60</v>
      </c>
      <c r="C57" s="72"/>
      <c r="D57" s="73">
        <v>7618</v>
      </c>
      <c r="E57" s="31">
        <f t="shared" si="4"/>
        <v>4.8936853600565301E-2</v>
      </c>
      <c r="J57"/>
      <c r="K57"/>
    </row>
    <row r="58" spans="2:11" ht="15">
      <c r="B58" s="29" t="s">
        <v>60</v>
      </c>
      <c r="C58" s="74"/>
      <c r="D58" s="13">
        <v>7618</v>
      </c>
      <c r="E58" s="75">
        <f t="shared" si="4"/>
        <v>4.8936853600565301E-2</v>
      </c>
      <c r="J58"/>
      <c r="K58"/>
    </row>
    <row r="59" spans="2:11" ht="15">
      <c r="B59" s="30" t="s">
        <v>61</v>
      </c>
      <c r="C59" s="72"/>
      <c r="D59" s="73">
        <v>3182</v>
      </c>
      <c r="E59" s="31">
        <f t="shared" si="4"/>
        <v>2.0440675788527013E-2</v>
      </c>
      <c r="J59"/>
      <c r="K59"/>
    </row>
    <row r="60" spans="2:11" ht="15">
      <c r="B60" s="29" t="s">
        <v>62</v>
      </c>
      <c r="C60" s="74"/>
      <c r="D60" s="13">
        <v>3163</v>
      </c>
      <c r="E60" s="75">
        <f t="shared" si="4"/>
        <v>2.0318622727564722E-2</v>
      </c>
      <c r="J60"/>
      <c r="K60"/>
    </row>
    <row r="61" spans="2:11" ht="15">
      <c r="B61" s="29" t="s">
        <v>63</v>
      </c>
      <c r="C61" s="74"/>
      <c r="D61" s="13">
        <v>19</v>
      </c>
      <c r="E61" s="75">
        <f t="shared" si="4"/>
        <v>1.2205306096229202E-4</v>
      </c>
      <c r="J61"/>
      <c r="K61"/>
    </row>
    <row r="62" spans="2:11" ht="15">
      <c r="B62" s="30" t="s">
        <v>64</v>
      </c>
      <c r="C62" s="72"/>
      <c r="D62" s="73">
        <v>631</v>
      </c>
      <c r="E62" s="31">
        <f t="shared" si="4"/>
        <v>4.0534463930108561E-3</v>
      </c>
      <c r="J62"/>
      <c r="K62"/>
    </row>
    <row r="63" spans="2:11" ht="15">
      <c r="B63" s="29" t="s">
        <v>65</v>
      </c>
      <c r="C63" s="74"/>
      <c r="D63" s="13">
        <v>0</v>
      </c>
      <c r="E63" s="75">
        <f t="shared" si="4"/>
        <v>0</v>
      </c>
      <c r="J63"/>
      <c r="K63"/>
    </row>
    <row r="64" spans="2:11" ht="15">
      <c r="B64" s="29" t="s">
        <v>66</v>
      </c>
      <c r="C64" s="74"/>
      <c r="D64" s="13">
        <v>631</v>
      </c>
      <c r="E64" s="75">
        <f t="shared" si="4"/>
        <v>4.0534463930108561E-3</v>
      </c>
      <c r="J64"/>
      <c r="K64"/>
    </row>
    <row r="65" spans="2:11" ht="15">
      <c r="B65" s="30" t="s">
        <v>67</v>
      </c>
      <c r="C65" s="72"/>
      <c r="D65" s="73">
        <v>184</v>
      </c>
      <c r="E65" s="31">
        <f t="shared" si="4"/>
        <v>1.1819875377400912E-3</v>
      </c>
      <c r="J65"/>
      <c r="K65"/>
    </row>
    <row r="66" spans="2:11" ht="15">
      <c r="B66" s="29" t="s">
        <v>67</v>
      </c>
      <c r="C66" s="74"/>
      <c r="D66" s="13">
        <v>184</v>
      </c>
      <c r="E66" s="75">
        <f t="shared" si="4"/>
        <v>1.1819875377400912E-3</v>
      </c>
      <c r="J66"/>
      <c r="K66"/>
    </row>
    <row r="67" spans="2:11" ht="15">
      <c r="B67" s="30" t="s">
        <v>68</v>
      </c>
      <c r="C67" s="72"/>
      <c r="D67" s="73">
        <v>124294</v>
      </c>
      <c r="E67" s="31">
        <f t="shared" si="4"/>
        <v>0.79844542943405927</v>
      </c>
      <c r="J67"/>
      <c r="K67"/>
    </row>
    <row r="68" spans="2:11" ht="15">
      <c r="B68" s="29" t="s">
        <v>69</v>
      </c>
      <c r="C68" s="74"/>
      <c r="D68" s="13">
        <v>3844</v>
      </c>
      <c r="E68" s="75">
        <f t="shared" si="4"/>
        <v>2.4693261386265819E-2</v>
      </c>
      <c r="J68"/>
      <c r="K68"/>
    </row>
    <row r="69" spans="2:11" ht="15">
      <c r="B69" s="29" t="s">
        <v>70</v>
      </c>
      <c r="C69" s="74"/>
      <c r="D69" s="13">
        <v>3375</v>
      </c>
      <c r="E69" s="75">
        <f t="shared" si="4"/>
        <v>2.1680477934091346E-2</v>
      </c>
      <c r="J69"/>
      <c r="K69"/>
    </row>
    <row r="70" spans="2:11" ht="15">
      <c r="B70" s="29" t="s">
        <v>71</v>
      </c>
      <c r="C70" s="74"/>
      <c r="D70" s="13">
        <v>43</v>
      </c>
      <c r="E70" s="75">
        <f t="shared" si="4"/>
        <v>2.7622534849360827E-4</v>
      </c>
      <c r="J70"/>
      <c r="K70"/>
    </row>
    <row r="71" spans="2:11" ht="15">
      <c r="B71" s="29" t="s">
        <v>72</v>
      </c>
      <c r="C71" s="74"/>
      <c r="D71" s="13">
        <v>437</v>
      </c>
      <c r="E71" s="75">
        <f t="shared" si="4"/>
        <v>2.8072204021327165E-3</v>
      </c>
      <c r="J71"/>
      <c r="K71"/>
    </row>
    <row r="72" spans="2:11" ht="15">
      <c r="B72" s="29" t="s">
        <v>73</v>
      </c>
      <c r="C72" s="74"/>
      <c r="D72" s="13">
        <v>105414</v>
      </c>
      <c r="E72" s="75">
        <f t="shared" si="4"/>
        <v>0.67716322990942379</v>
      </c>
      <c r="J72"/>
      <c r="K72"/>
    </row>
    <row r="73" spans="2:11" ht="15">
      <c r="B73" s="29" t="s">
        <v>74</v>
      </c>
      <c r="C73" s="74"/>
      <c r="D73" s="13">
        <v>3293</v>
      </c>
      <c r="E73" s="75">
        <f t="shared" si="4"/>
        <v>2.115372261835935E-2</v>
      </c>
      <c r="J73"/>
      <c r="K73"/>
    </row>
    <row r="74" spans="2:11" ht="15">
      <c r="B74" s="29" t="s">
        <v>75</v>
      </c>
      <c r="C74" s="74"/>
      <c r="D74" s="13">
        <v>435</v>
      </c>
      <c r="E74" s="75">
        <f t="shared" si="4"/>
        <v>2.7943727115051068E-3</v>
      </c>
      <c r="J74"/>
      <c r="K74"/>
    </row>
    <row r="75" spans="2:11" ht="15">
      <c r="B75" s="29" t="s">
        <v>76</v>
      </c>
      <c r="C75" s="74"/>
      <c r="D75" s="13">
        <v>2773</v>
      </c>
      <c r="E75" s="75">
        <f t="shared" si="4"/>
        <v>1.7813323055180831E-2</v>
      </c>
      <c r="J75"/>
      <c r="K75"/>
    </row>
    <row r="76" spans="2:11" ht="15">
      <c r="B76" s="29" t="s">
        <v>77</v>
      </c>
      <c r="C76" s="74"/>
      <c r="D76" s="13">
        <v>4680</v>
      </c>
      <c r="E76" s="75">
        <f t="shared" si="4"/>
        <v>3.0063596068606667E-2</v>
      </c>
      <c r="J76"/>
      <c r="K76"/>
    </row>
    <row r="77" spans="2:11" ht="15">
      <c r="B77" s="30" t="s">
        <v>78</v>
      </c>
      <c r="C77" s="72"/>
      <c r="D77" s="73">
        <v>155670</v>
      </c>
      <c r="E77" s="31">
        <f t="shared" si="4"/>
        <v>1</v>
      </c>
      <c r="J77"/>
      <c r="K77"/>
    </row>
    <row r="78" spans="2:11" ht="15">
      <c r="J78"/>
      <c r="K78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topLeftCell="A44" workbookViewId="0">
      <selection activeCell="E59" sqref="E59"/>
    </sheetView>
  </sheetViews>
  <sheetFormatPr baseColWidth="10" defaultColWidth="8.85546875" defaultRowHeight="12.75"/>
  <cols>
    <col min="1" max="2" width="10.7109375" style="1" customWidth="1"/>
    <col min="3" max="3" width="24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104" t="s">
        <v>87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4" spans="2:12">
      <c r="B4" s="61" t="s">
        <v>88</v>
      </c>
      <c r="C4" s="61"/>
      <c r="D4" s="61"/>
      <c r="E4" s="61"/>
      <c r="F4" s="61"/>
      <c r="G4" s="61"/>
    </row>
    <row r="5" spans="2:12">
      <c r="B5" s="1" t="s">
        <v>89</v>
      </c>
    </row>
    <row r="6" spans="2:12" ht="14.45" customHeight="1">
      <c r="B6" s="105" t="s">
        <v>19</v>
      </c>
      <c r="C6" s="106"/>
      <c r="D6" s="106"/>
      <c r="E6" s="22">
        <v>2021</v>
      </c>
      <c r="F6" s="22">
        <v>2022</v>
      </c>
      <c r="G6" s="22" t="s">
        <v>20</v>
      </c>
    </row>
    <row r="7" spans="2:12" s="2" customFormat="1">
      <c r="B7" s="14" t="s">
        <v>21</v>
      </c>
      <c r="C7" s="15"/>
      <c r="D7" s="16"/>
      <c r="E7" s="76">
        <v>57244.408390000004</v>
      </c>
      <c r="F7" s="76">
        <v>55661.669500000004</v>
      </c>
      <c r="G7" s="24">
        <f>+F7/E7-1</f>
        <v>-2.764879460744829E-2</v>
      </c>
    </row>
    <row r="8" spans="2:12">
      <c r="B8" s="17" t="s">
        <v>22</v>
      </c>
      <c r="C8" s="18"/>
      <c r="D8" s="19"/>
      <c r="E8" s="73">
        <v>31924.715800000005</v>
      </c>
      <c r="F8" s="73">
        <v>31575.393329999995</v>
      </c>
      <c r="G8" s="24">
        <f t="shared" ref="G8:G22" si="0">+F8/E8-1</f>
        <v>-1.094206984295254E-2</v>
      </c>
    </row>
    <row r="9" spans="2:12">
      <c r="B9" s="20" t="s">
        <v>23</v>
      </c>
      <c r="C9" s="18"/>
      <c r="D9" s="19"/>
      <c r="E9" s="13">
        <v>783.54357999999991</v>
      </c>
      <c r="F9" s="13">
        <v>863.0830000000002</v>
      </c>
      <c r="G9" s="24">
        <f t="shared" si="0"/>
        <v>0.10151243916771069</v>
      </c>
    </row>
    <row r="10" spans="2:12" ht="15">
      <c r="B10" s="20" t="s">
        <v>24</v>
      </c>
      <c r="C10" s="18"/>
      <c r="D10" s="19"/>
      <c r="E10" s="13">
        <v>813.21202000000017</v>
      </c>
      <c r="F10" s="13">
        <v>603.76568999999995</v>
      </c>
      <c r="G10" s="24">
        <f t="shared" si="0"/>
        <v>-0.25755439522401569</v>
      </c>
      <c r="H10"/>
    </row>
    <row r="11" spans="2:12">
      <c r="B11" s="20" t="s">
        <v>25</v>
      </c>
      <c r="C11" s="18"/>
      <c r="D11" s="19"/>
      <c r="E11" s="13">
        <v>2667.0956100000003</v>
      </c>
      <c r="F11" s="13">
        <v>2580.3197400000004</v>
      </c>
      <c r="G11" s="24">
        <f t="shared" si="0"/>
        <v>-3.2535717757789739E-2</v>
      </c>
    </row>
    <row r="12" spans="2:12">
      <c r="B12" s="20" t="s">
        <v>26</v>
      </c>
      <c r="C12" s="18"/>
      <c r="D12" s="19"/>
      <c r="E12" s="13">
        <v>4129.1072200000008</v>
      </c>
      <c r="F12" s="13">
        <v>4750.6080100000008</v>
      </c>
      <c r="G12" s="24">
        <f t="shared" si="0"/>
        <v>0.15051698996569041</v>
      </c>
    </row>
    <row r="13" spans="2:12">
      <c r="B13" s="20" t="s">
        <v>27</v>
      </c>
      <c r="C13" s="18"/>
      <c r="D13" s="19"/>
      <c r="E13" s="13">
        <v>16454.98876</v>
      </c>
      <c r="F13" s="13">
        <v>15842.092189999999</v>
      </c>
      <c r="G13" s="24">
        <f t="shared" si="0"/>
        <v>-3.7246854369774818E-2</v>
      </c>
    </row>
    <row r="14" spans="2:12">
      <c r="B14" s="20" t="s">
        <v>28</v>
      </c>
      <c r="C14" s="18"/>
      <c r="D14" s="19"/>
      <c r="E14" s="13">
        <v>4217.6999599999999</v>
      </c>
      <c r="F14" s="13">
        <v>4042.6579400000001</v>
      </c>
      <c r="G14" s="24">
        <f t="shared" si="0"/>
        <v>-4.1501771501071816E-2</v>
      </c>
    </row>
    <row r="15" spans="2:12">
      <c r="B15" s="14" t="s">
        <v>29</v>
      </c>
      <c r="C15" s="18"/>
      <c r="D15" s="19"/>
      <c r="E15" s="73">
        <v>18275.23459</v>
      </c>
      <c r="F15" s="73">
        <v>15609.758880000001</v>
      </c>
      <c r="G15" s="24">
        <f t="shared" si="0"/>
        <v>-0.14585179177171914</v>
      </c>
    </row>
    <row r="16" spans="2:12">
      <c r="B16" s="20" t="s">
        <v>30</v>
      </c>
      <c r="C16" s="18"/>
      <c r="D16" s="19"/>
      <c r="E16" s="13">
        <v>18275.223590000001</v>
      </c>
      <c r="F16" s="13">
        <v>15609.669880000001</v>
      </c>
      <c r="G16" s="24">
        <f t="shared" si="0"/>
        <v>-0.14585614763468946</v>
      </c>
    </row>
    <row r="17" spans="2:7">
      <c r="B17" s="20" t="s">
        <v>31</v>
      </c>
      <c r="C17" s="18"/>
      <c r="D17" s="19"/>
      <c r="E17" s="13">
        <v>0</v>
      </c>
      <c r="F17" s="13">
        <v>0</v>
      </c>
      <c r="G17" s="24" t="e">
        <f t="shared" si="0"/>
        <v>#DIV/0!</v>
      </c>
    </row>
    <row r="18" spans="2:7">
      <c r="B18" s="20" t="s">
        <v>32</v>
      </c>
      <c r="C18" s="18"/>
      <c r="D18" s="19"/>
      <c r="E18" s="13">
        <v>0</v>
      </c>
      <c r="F18" s="13">
        <v>0</v>
      </c>
      <c r="G18" s="24"/>
    </row>
    <row r="19" spans="2:7">
      <c r="B19" s="14" t="s">
        <v>33</v>
      </c>
      <c r="C19" s="18"/>
      <c r="D19" s="19"/>
      <c r="E19" s="73">
        <v>7044.4580000000005</v>
      </c>
      <c r="F19" s="73">
        <v>8476.5172900000016</v>
      </c>
      <c r="G19" s="24">
        <f t="shared" si="0"/>
        <v>0.20328878247269011</v>
      </c>
    </row>
    <row r="20" spans="2:7">
      <c r="B20" s="20" t="s">
        <v>34</v>
      </c>
      <c r="C20" s="18"/>
      <c r="D20" s="19"/>
      <c r="E20" s="13">
        <v>4.0000000000000001E-3</v>
      </c>
      <c r="F20" s="13">
        <v>0</v>
      </c>
      <c r="G20" s="24"/>
    </row>
    <row r="21" spans="2:7">
      <c r="B21" s="20" t="s">
        <v>35</v>
      </c>
      <c r="C21" s="18"/>
      <c r="D21" s="19"/>
      <c r="E21" s="13">
        <v>2044.2106099999999</v>
      </c>
      <c r="F21" s="13">
        <v>3590.5622100000005</v>
      </c>
      <c r="G21" s="24">
        <f t="shared" si="0"/>
        <v>0.75645415028933871</v>
      </c>
    </row>
    <row r="22" spans="2:7">
      <c r="B22" s="20" t="s">
        <v>37</v>
      </c>
      <c r="C22" s="18"/>
      <c r="D22" s="19"/>
      <c r="E22" s="13">
        <v>639.20899999999983</v>
      </c>
      <c r="F22" s="13">
        <v>666.30366000000004</v>
      </c>
      <c r="G22" s="24">
        <f t="shared" si="0"/>
        <v>4.2387794915278443E-2</v>
      </c>
    </row>
    <row r="25" spans="2:7">
      <c r="B25" s="61" t="s">
        <v>90</v>
      </c>
      <c r="C25" s="61"/>
      <c r="D25" s="61"/>
      <c r="E25" s="61"/>
      <c r="F25" s="61"/>
      <c r="G25" s="61"/>
    </row>
    <row r="26" spans="2:7">
      <c r="B26" s="1" t="s">
        <v>91</v>
      </c>
    </row>
    <row r="27" spans="2:7" ht="25.5">
      <c r="B27" s="105" t="s">
        <v>19</v>
      </c>
      <c r="C27" s="106"/>
      <c r="D27" s="106"/>
      <c r="E27" s="22">
        <v>2021</v>
      </c>
      <c r="F27" s="22">
        <v>2022</v>
      </c>
      <c r="G27" s="22" t="s">
        <v>92</v>
      </c>
    </row>
    <row r="28" spans="2:7">
      <c r="B28" s="14" t="s">
        <v>21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22</v>
      </c>
      <c r="C29" s="18"/>
      <c r="D29" s="19"/>
      <c r="E29" s="12">
        <f t="shared" ref="E29:E43" si="1">E8/$E$7</f>
        <v>0.55769142695126395</v>
      </c>
      <c r="F29" s="12">
        <f t="shared" ref="F29:F43" si="2">F8/$F$7</f>
        <v>0.56727355851228989</v>
      </c>
      <c r="G29" s="26">
        <f t="shared" ref="G29:G43" si="3">+(F29-E29)*100</f>
        <v>0.95821315610259417</v>
      </c>
    </row>
    <row r="30" spans="2:7">
      <c r="B30" s="20" t="s">
        <v>23</v>
      </c>
      <c r="C30" s="18"/>
      <c r="D30" s="19"/>
      <c r="E30" s="12">
        <f t="shared" si="1"/>
        <v>1.3687687619405579E-2</v>
      </c>
      <c r="F30" s="12">
        <f t="shared" si="2"/>
        <v>1.5505876984160529E-2</v>
      </c>
      <c r="G30" s="26">
        <f t="shared" si="3"/>
        <v>0.18181893647549496</v>
      </c>
    </row>
    <row r="31" spans="2:7">
      <c r="B31" s="20" t="s">
        <v>24</v>
      </c>
      <c r="C31" s="18"/>
      <c r="D31" s="19"/>
      <c r="E31" s="12">
        <f t="shared" si="1"/>
        <v>1.4205964265709133E-2</v>
      </c>
      <c r="F31" s="12">
        <f t="shared" si="2"/>
        <v>1.0847063974608233E-2</v>
      </c>
      <c r="G31" s="26">
        <f t="shared" si="3"/>
        <v>-0.33589002911009003</v>
      </c>
    </row>
    <row r="32" spans="2:7">
      <c r="B32" s="20" t="s">
        <v>25</v>
      </c>
      <c r="C32" s="18"/>
      <c r="D32" s="19"/>
      <c r="E32" s="12">
        <f t="shared" si="1"/>
        <v>4.6591373463576814E-2</v>
      </c>
      <c r="F32" s="12">
        <f t="shared" si="2"/>
        <v>4.6357210683377011E-2</v>
      </c>
      <c r="G32" s="26">
        <f t="shared" si="3"/>
        <v>-2.3416278019980363E-2</v>
      </c>
    </row>
    <row r="33" spans="2:7">
      <c r="B33" s="20" t="s">
        <v>26</v>
      </c>
      <c r="C33" s="18"/>
      <c r="D33" s="19"/>
      <c r="E33" s="12">
        <f t="shared" si="1"/>
        <v>7.2131188637130056E-2</v>
      </c>
      <c r="F33" s="12">
        <f t="shared" si="2"/>
        <v>8.5347925289952012E-2</v>
      </c>
      <c r="G33" s="26">
        <f t="shared" si="3"/>
        <v>1.3216736652821957</v>
      </c>
    </row>
    <row r="34" spans="2:7">
      <c r="B34" s="20" t="s">
        <v>27</v>
      </c>
      <c r="C34" s="18"/>
      <c r="D34" s="19"/>
      <c r="E34" s="12">
        <f t="shared" si="1"/>
        <v>0.28745145985078452</v>
      </c>
      <c r="F34" s="12">
        <f t="shared" si="2"/>
        <v>0.28461403210336689</v>
      </c>
      <c r="G34" s="26">
        <f t="shared" si="3"/>
        <v>-0.28374277474176313</v>
      </c>
    </row>
    <row r="35" spans="2:7">
      <c r="B35" s="20" t="s">
        <v>28</v>
      </c>
      <c r="C35" s="18"/>
      <c r="D35" s="19"/>
      <c r="E35" s="12">
        <f t="shared" si="1"/>
        <v>7.3678811234544742E-2</v>
      </c>
      <c r="F35" s="12">
        <f t="shared" si="2"/>
        <v>7.262911760129652E-2</v>
      </c>
      <c r="G35" s="26">
        <f t="shared" si="3"/>
        <v>-0.10496936332482221</v>
      </c>
    </row>
    <row r="36" spans="2:7">
      <c r="B36" s="14" t="s">
        <v>29</v>
      </c>
      <c r="C36" s="18"/>
      <c r="D36" s="19"/>
      <c r="E36" s="12">
        <f t="shared" si="1"/>
        <v>0.31924925252948361</v>
      </c>
      <c r="F36" s="12">
        <f t="shared" si="2"/>
        <v>0.28044000512776573</v>
      </c>
      <c r="G36" s="26">
        <f t="shared" si="3"/>
        <v>-3.8809247401717872</v>
      </c>
    </row>
    <row r="37" spans="2:7">
      <c r="B37" s="20" t="s">
        <v>30</v>
      </c>
      <c r="C37" s="18"/>
      <c r="D37" s="19"/>
      <c r="E37" s="12">
        <f t="shared" si="1"/>
        <v>0.3192490603709775</v>
      </c>
      <c r="F37" s="12">
        <f t="shared" si="2"/>
        <v>0.28043840618183397</v>
      </c>
      <c r="G37" s="26">
        <f t="shared" si="3"/>
        <v>-3.8810654189143534</v>
      </c>
    </row>
    <row r="38" spans="2:7">
      <c r="B38" s="20" t="s">
        <v>31</v>
      </c>
      <c r="C38" s="18"/>
      <c r="D38" s="19"/>
      <c r="E38" s="12">
        <f t="shared" si="1"/>
        <v>0</v>
      </c>
      <c r="F38" s="12">
        <f t="shared" si="2"/>
        <v>0</v>
      </c>
      <c r="G38" s="26">
        <f t="shared" si="3"/>
        <v>0</v>
      </c>
    </row>
    <row r="39" spans="2:7">
      <c r="B39" s="20" t="s">
        <v>32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33</v>
      </c>
      <c r="C40" s="18"/>
      <c r="D40" s="19"/>
      <c r="E40" s="12">
        <f t="shared" si="1"/>
        <v>0.12305932051925256</v>
      </c>
      <c r="F40" s="12">
        <f t="shared" si="2"/>
        <v>0.15228643635994427</v>
      </c>
      <c r="G40" s="26">
        <f t="shared" si="3"/>
        <v>2.9227115840691709</v>
      </c>
    </row>
    <row r="41" spans="2:7">
      <c r="B41" s="20" t="s">
        <v>34</v>
      </c>
      <c r="C41" s="18"/>
      <c r="D41" s="19"/>
      <c r="E41" s="12">
        <f t="shared" si="1"/>
        <v>6.9875820407618332E-8</v>
      </c>
      <c r="F41" s="12">
        <f>F20/$F$7</f>
        <v>0</v>
      </c>
      <c r="G41" s="26">
        <f t="shared" si="3"/>
        <v>-6.9875820407618332E-6</v>
      </c>
    </row>
    <row r="42" spans="2:7">
      <c r="B42" s="20" t="s">
        <v>35</v>
      </c>
      <c r="C42" s="18"/>
      <c r="D42" s="19"/>
      <c r="E42" s="12">
        <f t="shared" si="1"/>
        <v>3.5710223364926977E-2</v>
      </c>
      <c r="F42" s="12">
        <f t="shared" si="2"/>
        <v>6.4506908295303658E-2</v>
      </c>
      <c r="G42" s="26">
        <f t="shared" si="3"/>
        <v>2.8796684930376681</v>
      </c>
    </row>
    <row r="43" spans="2:7">
      <c r="B43" s="20" t="s">
        <v>37</v>
      </c>
      <c r="C43" s="18"/>
      <c r="D43" s="19"/>
      <c r="E43" s="12">
        <f t="shared" si="1"/>
        <v>1.1166313321733323E-2</v>
      </c>
      <c r="F43" s="12">
        <f t="shared" si="2"/>
        <v>1.1970601420785628E-2</v>
      </c>
      <c r="G43" s="26">
        <f t="shared" si="3"/>
        <v>8.0428809905230478E-2</v>
      </c>
    </row>
    <row r="46" spans="2:7">
      <c r="B46" s="61" t="s">
        <v>93</v>
      </c>
      <c r="C46" s="61"/>
      <c r="D46" s="61"/>
      <c r="E46" s="61"/>
      <c r="F46" s="61"/>
      <c r="G46" s="61"/>
    </row>
    <row r="48" spans="2:7">
      <c r="B48" s="27" t="s">
        <v>47</v>
      </c>
      <c r="C48" s="27"/>
      <c r="D48" s="27" t="s">
        <v>48</v>
      </c>
      <c r="E48" s="28" t="s">
        <v>49</v>
      </c>
    </row>
    <row r="49" spans="2:10" ht="15">
      <c r="B49" s="30" t="s">
        <v>50</v>
      </c>
      <c r="C49" s="72"/>
      <c r="D49" s="73">
        <v>1779</v>
      </c>
      <c r="E49" s="31">
        <f>D49/$D$77</f>
        <v>2.1418251866120876E-2</v>
      </c>
      <c r="I49"/>
      <c r="J49"/>
    </row>
    <row r="50" spans="2:10" ht="15">
      <c r="B50" s="29" t="s">
        <v>52</v>
      </c>
      <c r="C50" s="74"/>
      <c r="D50" s="13">
        <v>1486</v>
      </c>
      <c r="E50" s="75">
        <f t="shared" ref="E50:E77" si="4">D50/$D$77</f>
        <v>1.789068143510715E-2</v>
      </c>
      <c r="I50"/>
      <c r="J50"/>
    </row>
    <row r="51" spans="2:10" ht="15">
      <c r="B51" s="29" t="s">
        <v>54</v>
      </c>
      <c r="C51" s="74"/>
      <c r="D51" s="13">
        <v>261</v>
      </c>
      <c r="E51" s="75">
        <f t="shared" si="4"/>
        <v>3.1423067661931134E-3</v>
      </c>
      <c r="I51"/>
      <c r="J51"/>
    </row>
    <row r="52" spans="2:10" ht="15">
      <c r="B52" s="29" t="s">
        <v>55</v>
      </c>
      <c r="C52" s="74"/>
      <c r="D52" s="13">
        <v>32</v>
      </c>
      <c r="E52" s="75">
        <f t="shared" si="4"/>
        <v>3.8526366482061159E-4</v>
      </c>
      <c r="I52"/>
      <c r="J52"/>
    </row>
    <row r="53" spans="2:10" ht="15">
      <c r="B53" s="30" t="s">
        <v>56</v>
      </c>
      <c r="C53" s="72"/>
      <c r="D53" s="73">
        <v>7134</v>
      </c>
      <c r="E53" s="31">
        <f t="shared" si="4"/>
        <v>8.5889718275945104E-2</v>
      </c>
      <c r="I53"/>
      <c r="J53"/>
    </row>
    <row r="54" spans="2:10" ht="15">
      <c r="B54" s="29" t="s">
        <v>57</v>
      </c>
      <c r="C54" s="74"/>
      <c r="D54" s="13">
        <v>1890</v>
      </c>
      <c r="E54" s="75">
        <f t="shared" si="4"/>
        <v>2.2754635203467374E-2</v>
      </c>
      <c r="I54"/>
      <c r="J54"/>
    </row>
    <row r="55" spans="2:10" ht="15">
      <c r="B55" s="29" t="s">
        <v>58</v>
      </c>
      <c r="C55" s="74"/>
      <c r="D55" s="13">
        <v>4741</v>
      </c>
      <c r="E55" s="75">
        <f t="shared" si="4"/>
        <v>5.7079219841078735E-2</v>
      </c>
      <c r="I55"/>
      <c r="J55"/>
    </row>
    <row r="56" spans="2:10" ht="15">
      <c r="B56" s="29" t="s">
        <v>59</v>
      </c>
      <c r="C56" s="74"/>
      <c r="D56" s="13">
        <v>503</v>
      </c>
      <c r="E56" s="75">
        <f t="shared" si="4"/>
        <v>6.0558632313989884E-3</v>
      </c>
      <c r="I56"/>
      <c r="J56"/>
    </row>
    <row r="57" spans="2:10" ht="15">
      <c r="B57" s="30" t="s">
        <v>60</v>
      </c>
      <c r="C57" s="72"/>
      <c r="D57" s="73">
        <v>3612</v>
      </c>
      <c r="E57" s="31">
        <f t="shared" si="4"/>
        <v>4.3486636166626534E-2</v>
      </c>
      <c r="I57"/>
      <c r="J57"/>
    </row>
    <row r="58" spans="2:10" ht="15">
      <c r="B58" s="29" t="s">
        <v>60</v>
      </c>
      <c r="C58" s="74"/>
      <c r="D58" s="13">
        <v>3612</v>
      </c>
      <c r="E58" s="75">
        <f t="shared" si="4"/>
        <v>4.3486636166626534E-2</v>
      </c>
      <c r="I58"/>
      <c r="J58"/>
    </row>
    <row r="59" spans="2:10" ht="15">
      <c r="B59" s="30" t="s">
        <v>61</v>
      </c>
      <c r="C59" s="72"/>
      <c r="D59" s="73">
        <v>1364</v>
      </c>
      <c r="E59" s="31">
        <f t="shared" si="4"/>
        <v>1.642186371297857E-2</v>
      </c>
      <c r="I59"/>
      <c r="J59"/>
    </row>
    <row r="60" spans="2:10" ht="15">
      <c r="B60" s="29" t="s">
        <v>62</v>
      </c>
      <c r="C60" s="74"/>
      <c r="D60" s="13">
        <v>1349</v>
      </c>
      <c r="E60" s="75">
        <f t="shared" si="4"/>
        <v>1.6241271370093908E-2</v>
      </c>
      <c r="I60"/>
      <c r="J60"/>
    </row>
    <row r="61" spans="2:10" ht="15">
      <c r="B61" s="29" t="s">
        <v>63</v>
      </c>
      <c r="C61" s="74"/>
      <c r="D61" s="13">
        <v>15</v>
      </c>
      <c r="E61" s="75">
        <f t="shared" si="4"/>
        <v>1.805923428846617E-4</v>
      </c>
      <c r="I61"/>
      <c r="J61"/>
    </row>
    <row r="62" spans="2:10" ht="15">
      <c r="B62" s="30" t="s">
        <v>64</v>
      </c>
      <c r="C62" s="72"/>
      <c r="D62" s="73">
        <v>405</v>
      </c>
      <c r="E62" s="31">
        <f t="shared" si="4"/>
        <v>4.8759932578858658E-3</v>
      </c>
      <c r="I62"/>
      <c r="J62"/>
    </row>
    <row r="63" spans="2:10" ht="15">
      <c r="B63" s="29" t="s">
        <v>65</v>
      </c>
      <c r="C63" s="74"/>
      <c r="D63" s="13">
        <v>3</v>
      </c>
      <c r="E63" s="75">
        <f t="shared" si="4"/>
        <v>3.6118468576932337E-5</v>
      </c>
      <c r="I63"/>
      <c r="J63"/>
    </row>
    <row r="64" spans="2:10" ht="15">
      <c r="B64" s="29" t="s">
        <v>66</v>
      </c>
      <c r="C64" s="74"/>
      <c r="D64" s="13">
        <v>402</v>
      </c>
      <c r="E64" s="75">
        <f t="shared" si="4"/>
        <v>4.8398747893089334E-3</v>
      </c>
      <c r="I64"/>
      <c r="J64"/>
    </row>
    <row r="65" spans="2:10" ht="15">
      <c r="B65" s="30" t="s">
        <v>67</v>
      </c>
      <c r="C65" s="72"/>
      <c r="D65" s="73">
        <v>72</v>
      </c>
      <c r="E65" s="31">
        <f t="shared" si="4"/>
        <v>8.6684324584637609E-4</v>
      </c>
      <c r="I65"/>
      <c r="J65"/>
    </row>
    <row r="66" spans="2:10" ht="15">
      <c r="B66" s="29" t="s">
        <v>67</v>
      </c>
      <c r="C66" s="74"/>
      <c r="D66" s="13">
        <v>72</v>
      </c>
      <c r="E66" s="75">
        <f t="shared" si="4"/>
        <v>8.6684324584637609E-4</v>
      </c>
      <c r="I66"/>
      <c r="J66"/>
    </row>
    <row r="67" spans="2:10" ht="15">
      <c r="B67" s="30" t="s">
        <v>68</v>
      </c>
      <c r="C67" s="72"/>
      <c r="D67" s="73">
        <v>68694</v>
      </c>
      <c r="E67" s="31">
        <f t="shared" si="4"/>
        <v>0.82704069347459663</v>
      </c>
      <c r="I67"/>
      <c r="J67"/>
    </row>
    <row r="68" spans="2:10" ht="15">
      <c r="B68" s="29" t="s">
        <v>69</v>
      </c>
      <c r="C68" s="74"/>
      <c r="D68" s="13">
        <v>4108</v>
      </c>
      <c r="E68" s="75">
        <f t="shared" si="4"/>
        <v>4.9458222971346014E-2</v>
      </c>
      <c r="I68"/>
      <c r="J68"/>
    </row>
    <row r="69" spans="2:10" ht="15">
      <c r="B69" s="29" t="s">
        <v>70</v>
      </c>
      <c r="C69" s="74"/>
      <c r="D69" s="13">
        <v>2273</v>
      </c>
      <c r="E69" s="75">
        <f t="shared" si="4"/>
        <v>2.7365759691789067E-2</v>
      </c>
      <c r="I69"/>
      <c r="J69"/>
    </row>
    <row r="70" spans="2:10" ht="15">
      <c r="B70" s="29" t="s">
        <v>71</v>
      </c>
      <c r="C70" s="74"/>
      <c r="D70" s="13">
        <v>25</v>
      </c>
      <c r="E70" s="75">
        <f t="shared" si="4"/>
        <v>3.0098723814110282E-4</v>
      </c>
      <c r="I70"/>
      <c r="J70"/>
    </row>
    <row r="71" spans="2:10" ht="15">
      <c r="B71" s="29" t="s">
        <v>72</v>
      </c>
      <c r="C71" s="74"/>
      <c r="D71" s="13">
        <v>64</v>
      </c>
      <c r="E71" s="75">
        <f t="shared" si="4"/>
        <v>7.7052732964122319E-4</v>
      </c>
      <c r="I71"/>
      <c r="J71"/>
    </row>
    <row r="72" spans="2:10" ht="15">
      <c r="B72" s="29" t="s">
        <v>73</v>
      </c>
      <c r="C72" s="74"/>
      <c r="D72" s="13">
        <v>57453</v>
      </c>
      <c r="E72" s="75">
        <f t="shared" si="4"/>
        <v>0.69170479171683119</v>
      </c>
      <c r="I72"/>
      <c r="J72"/>
    </row>
    <row r="73" spans="2:10" ht="15">
      <c r="B73" s="29" t="s">
        <v>74</v>
      </c>
      <c r="C73" s="74"/>
      <c r="D73" s="13">
        <v>1400</v>
      </c>
      <c r="E73" s="75">
        <f t="shared" si="4"/>
        <v>1.6855285335901759E-2</v>
      </c>
      <c r="I73"/>
      <c r="J73"/>
    </row>
    <row r="74" spans="2:10" ht="15">
      <c r="B74" s="29" t="s">
        <v>75</v>
      </c>
      <c r="C74" s="74"/>
      <c r="D74" s="13">
        <v>217</v>
      </c>
      <c r="E74" s="75">
        <f t="shared" si="4"/>
        <v>2.6125692270647723E-3</v>
      </c>
      <c r="I74"/>
      <c r="J74"/>
    </row>
    <row r="75" spans="2:10" ht="15">
      <c r="B75" s="29" t="s">
        <v>76</v>
      </c>
      <c r="C75" s="74"/>
      <c r="D75" s="13">
        <v>1210</v>
      </c>
      <c r="E75" s="75">
        <f t="shared" si="4"/>
        <v>1.4567782326029377E-2</v>
      </c>
      <c r="I75"/>
      <c r="J75"/>
    </row>
    <row r="76" spans="2:10" ht="15">
      <c r="B76" s="29" t="s">
        <v>77</v>
      </c>
      <c r="C76" s="74"/>
      <c r="D76" s="13">
        <v>1944</v>
      </c>
      <c r="E76" s="75">
        <f t="shared" si="4"/>
        <v>2.3404767637852156E-2</v>
      </c>
      <c r="I76"/>
      <c r="J76"/>
    </row>
    <row r="77" spans="2:10">
      <c r="B77" s="30" t="s">
        <v>78</v>
      </c>
      <c r="C77" s="72"/>
      <c r="D77" s="73">
        <v>83060</v>
      </c>
      <c r="E77" s="31">
        <f t="shared" si="4"/>
        <v>1</v>
      </c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topLeftCell="A41" workbookViewId="0">
      <selection activeCell="E59" sqref="E59"/>
    </sheetView>
  </sheetViews>
  <sheetFormatPr baseColWidth="10" defaultColWidth="8.85546875" defaultRowHeight="12.75"/>
  <cols>
    <col min="1" max="2" width="10.7109375" style="1" customWidth="1"/>
    <col min="3" max="3" width="27" style="1" customWidth="1"/>
    <col min="4" max="4" width="13.28515625" style="1" customWidth="1"/>
    <col min="5" max="8" width="10.7109375" style="1" customWidth="1"/>
    <col min="9" max="9" width="12.28515625" style="1" customWidth="1"/>
    <col min="10" max="26" width="10.7109375" style="1" customWidth="1"/>
    <col min="27" max="16384" width="8.85546875" style="1"/>
  </cols>
  <sheetData>
    <row r="1" spans="2:12" ht="14.45" customHeight="1">
      <c r="B1" s="104" t="s">
        <v>87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4" spans="2:12">
      <c r="B4" s="61" t="s">
        <v>88</v>
      </c>
      <c r="C4" s="61"/>
      <c r="D4" s="61"/>
      <c r="E4" s="61"/>
      <c r="F4" s="61"/>
      <c r="G4" s="61"/>
    </row>
    <row r="5" spans="2:12">
      <c r="B5" s="1" t="s">
        <v>89</v>
      </c>
    </row>
    <row r="6" spans="2:12" ht="14.45" customHeight="1">
      <c r="B6" s="105" t="s">
        <v>19</v>
      </c>
      <c r="C6" s="106"/>
      <c r="D6" s="106"/>
      <c r="E6" s="22">
        <v>2021</v>
      </c>
      <c r="F6" s="22">
        <v>2022</v>
      </c>
      <c r="G6" s="22" t="s">
        <v>20</v>
      </c>
    </row>
    <row r="7" spans="2:12" s="2" customFormat="1">
      <c r="B7" s="14" t="s">
        <v>21</v>
      </c>
      <c r="C7" s="15"/>
      <c r="D7" s="16"/>
      <c r="E7" s="76">
        <v>155236.68066000001</v>
      </c>
      <c r="F7" s="76">
        <v>170603.17588</v>
      </c>
      <c r="G7" s="24">
        <f>+F7/E7-1</f>
        <v>9.8987527655630236E-2</v>
      </c>
    </row>
    <row r="8" spans="2:12">
      <c r="B8" s="17" t="s">
        <v>22</v>
      </c>
      <c r="C8" s="18"/>
      <c r="D8" s="19"/>
      <c r="E8" s="73">
        <v>102214.57186000001</v>
      </c>
      <c r="F8" s="73">
        <v>110113.80309</v>
      </c>
      <c r="G8" s="24">
        <f t="shared" ref="G8:G22" si="0">+F8/E8-1</f>
        <v>7.7280871858655509E-2</v>
      </c>
    </row>
    <row r="9" spans="2:12">
      <c r="B9" s="20" t="s">
        <v>23</v>
      </c>
      <c r="C9" s="18"/>
      <c r="D9" s="19"/>
      <c r="E9" s="13">
        <v>4642.3074400000005</v>
      </c>
      <c r="F9" s="13">
        <v>5232.4716200000003</v>
      </c>
      <c r="G9" s="24">
        <f t="shared" si="0"/>
        <v>0.12712733648678798</v>
      </c>
    </row>
    <row r="10" spans="2:12" ht="15">
      <c r="B10" s="20" t="s">
        <v>24</v>
      </c>
      <c r="C10" s="18"/>
      <c r="D10" s="19"/>
      <c r="E10" s="13">
        <v>4851.9348</v>
      </c>
      <c r="F10" s="13">
        <v>4044.3374200000003</v>
      </c>
      <c r="G10" s="24">
        <f t="shared" si="0"/>
        <v>-0.16644852276250699</v>
      </c>
      <c r="H10"/>
    </row>
    <row r="11" spans="2:12">
      <c r="B11" s="20" t="s">
        <v>25</v>
      </c>
      <c r="C11" s="18"/>
      <c r="D11" s="19"/>
      <c r="E11" s="13">
        <v>21414.488059999996</v>
      </c>
      <c r="F11" s="13">
        <v>27035.903720000006</v>
      </c>
      <c r="G11" s="24">
        <f t="shared" si="0"/>
        <v>0.26250525551905302</v>
      </c>
    </row>
    <row r="12" spans="2:12">
      <c r="B12" s="20" t="s">
        <v>26</v>
      </c>
      <c r="C12" s="18"/>
      <c r="D12" s="19"/>
      <c r="E12" s="13">
        <v>4692.2617300000011</v>
      </c>
      <c r="F12" s="13">
        <v>5585.29169</v>
      </c>
      <c r="G12" s="24">
        <f t="shared" si="0"/>
        <v>0.19031972455637058</v>
      </c>
    </row>
    <row r="13" spans="2:12">
      <c r="B13" s="20" t="s">
        <v>27</v>
      </c>
      <c r="C13" s="18"/>
      <c r="D13" s="19"/>
      <c r="E13" s="13">
        <v>25015.579669999999</v>
      </c>
      <c r="F13" s="13">
        <v>24194.641329999999</v>
      </c>
      <c r="G13" s="24">
        <f t="shared" si="0"/>
        <v>-3.2817082427416766E-2</v>
      </c>
    </row>
    <row r="14" spans="2:12">
      <c r="B14" s="20" t="s">
        <v>28</v>
      </c>
      <c r="C14" s="18"/>
      <c r="D14" s="19"/>
      <c r="E14" s="13">
        <v>25842.444580000003</v>
      </c>
      <c r="F14" s="13">
        <v>25335.620719999995</v>
      </c>
      <c r="G14" s="24">
        <f t="shared" si="0"/>
        <v>-1.9612071080622462E-2</v>
      </c>
    </row>
    <row r="15" spans="2:12">
      <c r="B15" s="14" t="s">
        <v>29</v>
      </c>
      <c r="C15" s="18"/>
      <c r="D15" s="19"/>
      <c r="E15" s="73">
        <v>29025.18838</v>
      </c>
      <c r="F15" s="73">
        <v>29139.204949999999</v>
      </c>
      <c r="G15" s="24">
        <f t="shared" si="0"/>
        <v>3.9281939709499003E-3</v>
      </c>
    </row>
    <row r="16" spans="2:12">
      <c r="B16" s="20" t="s">
        <v>30</v>
      </c>
      <c r="C16" s="18"/>
      <c r="D16" s="19"/>
      <c r="E16" s="13">
        <v>28717.744210000001</v>
      </c>
      <c r="F16" s="13">
        <v>28697.303919999998</v>
      </c>
      <c r="G16" s="24">
        <f t="shared" si="0"/>
        <v>-7.1176516687843083E-4</v>
      </c>
    </row>
    <row r="17" spans="2:7">
      <c r="B17" s="20" t="s">
        <v>31</v>
      </c>
      <c r="C17" s="18"/>
      <c r="D17" s="19"/>
      <c r="E17" s="13">
        <v>287.10297999999995</v>
      </c>
      <c r="F17" s="13">
        <v>422.53601999999995</v>
      </c>
      <c r="G17" s="24">
        <f t="shared" si="0"/>
        <v>0.47172286403993446</v>
      </c>
    </row>
    <row r="18" spans="2:7">
      <c r="B18" s="20" t="s">
        <v>32</v>
      </c>
      <c r="C18" s="18"/>
      <c r="D18" s="19"/>
      <c r="E18" s="13">
        <v>0</v>
      </c>
      <c r="F18" s="13">
        <v>0</v>
      </c>
      <c r="G18" s="24"/>
    </row>
    <row r="19" spans="2:7">
      <c r="B19" s="14" t="s">
        <v>33</v>
      </c>
      <c r="C19" s="18"/>
      <c r="D19" s="19"/>
      <c r="E19" s="73">
        <v>23996.920419999999</v>
      </c>
      <c r="F19" s="73">
        <v>31350.167840000002</v>
      </c>
      <c r="G19" s="24">
        <f t="shared" si="0"/>
        <v>0.30642462829820083</v>
      </c>
    </row>
    <row r="20" spans="2:7">
      <c r="B20" s="20" t="s">
        <v>34</v>
      </c>
      <c r="C20" s="18"/>
      <c r="D20" s="19"/>
      <c r="E20" s="13">
        <v>0.105</v>
      </c>
      <c r="F20" s="13">
        <v>7.0000000000000007E-2</v>
      </c>
      <c r="G20" s="24"/>
    </row>
    <row r="21" spans="2:7">
      <c r="B21" s="20" t="s">
        <v>35</v>
      </c>
      <c r="C21" s="18"/>
      <c r="D21" s="19"/>
      <c r="E21" s="13">
        <v>10237.055350000002</v>
      </c>
      <c r="F21" s="13">
        <v>13597.785400000002</v>
      </c>
      <c r="G21" s="24">
        <f t="shared" si="0"/>
        <v>0.32829069835985591</v>
      </c>
    </row>
    <row r="22" spans="2:7">
      <c r="B22" s="20" t="s">
        <v>37</v>
      </c>
      <c r="C22" s="18"/>
      <c r="D22" s="19"/>
      <c r="E22" s="13">
        <v>1772.0440199999998</v>
      </c>
      <c r="F22" s="13">
        <v>1854.7863799999998</v>
      </c>
      <c r="G22" s="24">
        <f t="shared" si="0"/>
        <v>4.6693174134579296E-2</v>
      </c>
    </row>
    <row r="25" spans="2:7">
      <c r="B25" s="61" t="s">
        <v>90</v>
      </c>
      <c r="C25" s="61"/>
      <c r="D25" s="61"/>
      <c r="E25" s="61"/>
      <c r="F25" s="61"/>
      <c r="G25" s="61"/>
    </row>
    <row r="26" spans="2:7">
      <c r="B26" s="1" t="s">
        <v>91</v>
      </c>
    </row>
    <row r="27" spans="2:7" ht="25.5">
      <c r="B27" s="105" t="s">
        <v>19</v>
      </c>
      <c r="C27" s="106"/>
      <c r="D27" s="106"/>
      <c r="E27" s="22">
        <v>2021</v>
      </c>
      <c r="F27" s="22">
        <v>2022</v>
      </c>
      <c r="G27" s="22" t="s">
        <v>92</v>
      </c>
    </row>
    <row r="28" spans="2:7">
      <c r="B28" s="14" t="s">
        <v>21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22</v>
      </c>
      <c r="C29" s="18"/>
      <c r="D29" s="19"/>
      <c r="E29" s="12">
        <f t="shared" ref="E29:E43" si="1">E8/$E$7</f>
        <v>0.65844342603453865</v>
      </c>
      <c r="F29" s="12">
        <f t="shared" ref="F29:F43" si="2">F8/$F$7</f>
        <v>0.64543817852167407</v>
      </c>
      <c r="G29" s="26">
        <f t="shared" ref="G29:G43" si="3">+(F29-E29)*100</f>
        <v>-1.3005247512864582</v>
      </c>
    </row>
    <row r="30" spans="2:7">
      <c r="B30" s="20" t="s">
        <v>23</v>
      </c>
      <c r="C30" s="18"/>
      <c r="D30" s="19"/>
      <c r="E30" s="12">
        <f t="shared" si="1"/>
        <v>2.9904706930494091E-2</v>
      </c>
      <c r="F30" s="12">
        <f t="shared" si="2"/>
        <v>3.067042329669438E-2</v>
      </c>
      <c r="G30" s="26">
        <f t="shared" si="3"/>
        <v>7.6571636620028846E-2</v>
      </c>
    </row>
    <row r="31" spans="2:7">
      <c r="B31" s="20" t="s">
        <v>24</v>
      </c>
      <c r="C31" s="18"/>
      <c r="D31" s="19"/>
      <c r="E31" s="12">
        <f t="shared" si="1"/>
        <v>3.1255079529990251E-2</v>
      </c>
      <c r="F31" s="12">
        <f t="shared" si="2"/>
        <v>2.3706108629799091E-2</v>
      </c>
      <c r="G31" s="26">
        <f t="shared" si="3"/>
        <v>-0.75489709001911598</v>
      </c>
    </row>
    <row r="32" spans="2:7">
      <c r="B32" s="20" t="s">
        <v>25</v>
      </c>
      <c r="C32" s="18"/>
      <c r="D32" s="19"/>
      <c r="E32" s="12">
        <f t="shared" si="1"/>
        <v>0.13794734574943723</v>
      </c>
      <c r="F32" s="12">
        <f t="shared" si="2"/>
        <v>0.15847245269933721</v>
      </c>
      <c r="G32" s="26">
        <f t="shared" si="3"/>
        <v>2.0525106949899978</v>
      </c>
    </row>
    <row r="33" spans="2:7">
      <c r="B33" s="20" t="s">
        <v>26</v>
      </c>
      <c r="C33" s="18"/>
      <c r="D33" s="19"/>
      <c r="E33" s="12">
        <f t="shared" si="1"/>
        <v>3.0226501301435393E-2</v>
      </c>
      <c r="F33" s="12">
        <f t="shared" si="2"/>
        <v>3.2738497751815712E-2</v>
      </c>
      <c r="G33" s="26">
        <f t="shared" si="3"/>
        <v>0.25119964503803188</v>
      </c>
    </row>
    <row r="34" spans="2:7">
      <c r="B34" s="20" t="s">
        <v>27</v>
      </c>
      <c r="C34" s="18"/>
      <c r="D34" s="19"/>
      <c r="E34" s="12">
        <f t="shared" si="1"/>
        <v>0.1611447730242907</v>
      </c>
      <c r="F34" s="12">
        <f t="shared" si="2"/>
        <v>0.14181823524210468</v>
      </c>
      <c r="G34" s="26">
        <f t="shared" si="3"/>
        <v>-1.9326537782186015</v>
      </c>
    </row>
    <row r="35" spans="2:7">
      <c r="B35" s="20" t="s">
        <v>28</v>
      </c>
      <c r="C35" s="18"/>
      <c r="D35" s="19"/>
      <c r="E35" s="12">
        <f t="shared" si="1"/>
        <v>0.16647125196267387</v>
      </c>
      <c r="F35" s="12">
        <f t="shared" si="2"/>
        <v>0.14850614936864209</v>
      </c>
      <c r="G35" s="26">
        <f t="shared" si="3"/>
        <v>-1.7965102594031779</v>
      </c>
    </row>
    <row r="36" spans="2:7">
      <c r="B36" s="14" t="s">
        <v>29</v>
      </c>
      <c r="C36" s="18"/>
      <c r="D36" s="19"/>
      <c r="E36" s="12">
        <f t="shared" si="1"/>
        <v>0.18697377615005234</v>
      </c>
      <c r="F36" s="12">
        <f t="shared" si="2"/>
        <v>0.17080106979072962</v>
      </c>
      <c r="G36" s="26">
        <f t="shared" si="3"/>
        <v>-1.6172706359322719</v>
      </c>
    </row>
    <row r="37" spans="2:7">
      <c r="B37" s="20" t="s">
        <v>30</v>
      </c>
      <c r="C37" s="18"/>
      <c r="D37" s="19"/>
      <c r="E37" s="12">
        <f t="shared" si="1"/>
        <v>0.18499328952348393</v>
      </c>
      <c r="F37" s="12">
        <f t="shared" si="2"/>
        <v>0.1682108423361667</v>
      </c>
      <c r="G37" s="26">
        <f t="shared" si="3"/>
        <v>-1.6782447187317224</v>
      </c>
    </row>
    <row r="38" spans="2:7">
      <c r="B38" s="20" t="s">
        <v>31</v>
      </c>
      <c r="C38" s="18"/>
      <c r="D38" s="19"/>
      <c r="E38" s="12">
        <f t="shared" si="1"/>
        <v>1.8494532270295963E-3</v>
      </c>
      <c r="F38" s="12">
        <f t="shared" si="2"/>
        <v>2.4767183718619997E-3</v>
      </c>
      <c r="G38" s="26">
        <f t="shared" si="3"/>
        <v>6.2726514483240334E-2</v>
      </c>
    </row>
    <row r="39" spans="2:7">
      <c r="B39" s="20" t="s">
        <v>32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33</v>
      </c>
      <c r="C40" s="18"/>
      <c r="D40" s="19"/>
      <c r="E40" s="12">
        <f t="shared" si="1"/>
        <v>0.15458279781540901</v>
      </c>
      <c r="F40" s="12">
        <f t="shared" si="2"/>
        <v>0.18376075168759631</v>
      </c>
      <c r="G40" s="26">
        <f t="shared" si="3"/>
        <v>2.9177953872187299</v>
      </c>
    </row>
    <row r="41" spans="2:7">
      <c r="B41" s="20" t="s">
        <v>34</v>
      </c>
      <c r="C41" s="18"/>
      <c r="D41" s="19"/>
      <c r="E41" s="12">
        <f t="shared" si="1"/>
        <v>6.7638653154386498E-7</v>
      </c>
      <c r="F41" s="12">
        <f>F20/$F$7</f>
        <v>4.1030889160725282E-7</v>
      </c>
      <c r="G41" s="26">
        <f t="shared" si="3"/>
        <v>-2.6607763993661217E-5</v>
      </c>
    </row>
    <row r="42" spans="2:7">
      <c r="B42" s="20" t="s">
        <v>35</v>
      </c>
      <c r="C42" s="18"/>
      <c r="D42" s="19"/>
      <c r="E42" s="12">
        <f t="shared" si="1"/>
        <v>6.5944822489610186E-2</v>
      </c>
      <c r="F42" s="12">
        <f t="shared" si="2"/>
        <v>7.9704175082675507E-2</v>
      </c>
      <c r="G42" s="26">
        <f t="shared" si="3"/>
        <v>1.3759352593065322</v>
      </c>
    </row>
    <row r="43" spans="2:7">
      <c r="B43" s="20" t="s">
        <v>37</v>
      </c>
      <c r="C43" s="18"/>
      <c r="D43" s="19"/>
      <c r="E43" s="12">
        <f t="shared" si="1"/>
        <v>1.1415111508865212E-2</v>
      </c>
      <c r="F43" s="12">
        <f t="shared" si="2"/>
        <v>1.0871933482086125E-2</v>
      </c>
      <c r="G43" s="26">
        <f t="shared" si="3"/>
        <v>-5.4317802677908769E-2</v>
      </c>
    </row>
    <row r="46" spans="2:7">
      <c r="B46" s="61" t="s">
        <v>93</v>
      </c>
      <c r="C46" s="61"/>
      <c r="D46" s="61"/>
      <c r="E46" s="61"/>
      <c r="F46" s="61"/>
      <c r="G46" s="61"/>
    </row>
    <row r="48" spans="2:7">
      <c r="B48" s="27" t="s">
        <v>47</v>
      </c>
      <c r="C48" s="27"/>
      <c r="D48" s="27" t="s">
        <v>48</v>
      </c>
      <c r="E48" s="28" t="s">
        <v>49</v>
      </c>
    </row>
    <row r="49" spans="2:10" ht="15">
      <c r="B49" s="30" t="s">
        <v>50</v>
      </c>
      <c r="C49" s="72"/>
      <c r="D49" s="73">
        <v>2395</v>
      </c>
      <c r="E49" s="31">
        <f>D49/$D$77</f>
        <v>1.2552016183977444E-2</v>
      </c>
      <c r="J49"/>
    </row>
    <row r="50" spans="2:10" ht="15">
      <c r="B50" s="29" t="s">
        <v>52</v>
      </c>
      <c r="C50" s="74"/>
      <c r="D50" s="13">
        <v>2000</v>
      </c>
      <c r="E50" s="75">
        <f t="shared" ref="E50:E77" si="4">D50/$D$77</f>
        <v>1.0481850675555276E-2</v>
      </c>
      <c r="J50"/>
    </row>
    <row r="51" spans="2:10" ht="15">
      <c r="B51" s="29" t="s">
        <v>54</v>
      </c>
      <c r="C51" s="74"/>
      <c r="D51" s="13">
        <v>222</v>
      </c>
      <c r="E51" s="75">
        <f t="shared" si="4"/>
        <v>1.1634854249866356E-3</v>
      </c>
      <c r="J51"/>
    </row>
    <row r="52" spans="2:10" ht="15">
      <c r="B52" s="29" t="s">
        <v>55</v>
      </c>
      <c r="C52" s="74"/>
      <c r="D52" s="13">
        <v>173</v>
      </c>
      <c r="E52" s="75">
        <f t="shared" si="4"/>
        <v>9.0668008343553136E-4</v>
      </c>
      <c r="J52"/>
    </row>
    <row r="53" spans="2:10" ht="15">
      <c r="B53" s="30" t="s">
        <v>56</v>
      </c>
      <c r="C53" s="72"/>
      <c r="D53" s="73">
        <v>23315</v>
      </c>
      <c r="E53" s="31">
        <f t="shared" si="4"/>
        <v>0.12219217425028563</v>
      </c>
      <c r="J53"/>
    </row>
    <row r="54" spans="2:10" ht="15">
      <c r="B54" s="29" t="s">
        <v>57</v>
      </c>
      <c r="C54" s="74"/>
      <c r="D54" s="13">
        <v>5155</v>
      </c>
      <c r="E54" s="75">
        <f t="shared" si="4"/>
        <v>2.7016970116243724E-2</v>
      </c>
      <c r="J54"/>
    </row>
    <row r="55" spans="2:10" ht="15">
      <c r="B55" s="29" t="s">
        <v>58</v>
      </c>
      <c r="C55" s="74"/>
      <c r="D55" s="13">
        <v>15719</v>
      </c>
      <c r="E55" s="75">
        <f t="shared" si="4"/>
        <v>8.2382105384526685E-2</v>
      </c>
      <c r="J55"/>
    </row>
    <row r="56" spans="2:10" ht="15">
      <c r="B56" s="29" t="s">
        <v>59</v>
      </c>
      <c r="C56" s="74"/>
      <c r="D56" s="13">
        <v>2441</v>
      </c>
      <c r="E56" s="75">
        <f t="shared" si="4"/>
        <v>1.2793098749515215E-2</v>
      </c>
      <c r="J56"/>
    </row>
    <row r="57" spans="2:10" ht="15">
      <c r="B57" s="30" t="s">
        <v>60</v>
      </c>
      <c r="C57" s="72"/>
      <c r="D57" s="73">
        <v>10894</v>
      </c>
      <c r="E57" s="31">
        <f t="shared" si="4"/>
        <v>5.7094640629749588E-2</v>
      </c>
      <c r="J57"/>
    </row>
    <row r="58" spans="2:10" ht="15">
      <c r="B58" s="29" t="s">
        <v>60</v>
      </c>
      <c r="C58" s="74"/>
      <c r="D58" s="13">
        <v>10894</v>
      </c>
      <c r="E58" s="75">
        <f t="shared" si="4"/>
        <v>5.7094640629749588E-2</v>
      </c>
      <c r="J58"/>
    </row>
    <row r="59" spans="2:10" ht="15">
      <c r="B59" s="30" t="s">
        <v>61</v>
      </c>
      <c r="C59" s="72"/>
      <c r="D59" s="73">
        <v>4566</v>
      </c>
      <c r="E59" s="31">
        <f t="shared" si="4"/>
        <v>2.3930065092292695E-2</v>
      </c>
      <c r="J59"/>
    </row>
    <row r="60" spans="2:10" ht="15">
      <c r="B60" s="29" t="s">
        <v>62</v>
      </c>
      <c r="C60" s="74"/>
      <c r="D60" s="13">
        <v>4513</v>
      </c>
      <c r="E60" s="75">
        <f t="shared" si="4"/>
        <v>2.3652296049390481E-2</v>
      </c>
      <c r="J60"/>
    </row>
    <row r="61" spans="2:10" ht="15">
      <c r="B61" s="29" t="s">
        <v>63</v>
      </c>
      <c r="C61" s="74"/>
      <c r="D61" s="13">
        <v>53</v>
      </c>
      <c r="E61" s="75">
        <f t="shared" si="4"/>
        <v>2.777690429022148E-4</v>
      </c>
      <c r="J61"/>
    </row>
    <row r="62" spans="2:10" ht="15">
      <c r="B62" s="30" t="s">
        <v>64</v>
      </c>
      <c r="C62" s="72"/>
      <c r="D62" s="73">
        <v>361</v>
      </c>
      <c r="E62" s="31">
        <f t="shared" si="4"/>
        <v>1.8919740469377274E-3</v>
      </c>
      <c r="J62"/>
    </row>
    <row r="63" spans="2:10" ht="15">
      <c r="B63" s="29" t="s">
        <v>65</v>
      </c>
      <c r="C63" s="74"/>
      <c r="D63" s="13">
        <v>5</v>
      </c>
      <c r="E63" s="75">
        <f t="shared" si="4"/>
        <v>2.620462668888819E-5</v>
      </c>
      <c r="J63"/>
    </row>
    <row r="64" spans="2:10" ht="15">
      <c r="B64" s="29" t="s">
        <v>66</v>
      </c>
      <c r="C64" s="74"/>
      <c r="D64" s="13">
        <v>356</v>
      </c>
      <c r="E64" s="75">
        <f t="shared" si="4"/>
        <v>1.8657694202488392E-3</v>
      </c>
      <c r="J64"/>
    </row>
    <row r="65" spans="2:10" ht="15">
      <c r="B65" s="30" t="s">
        <v>67</v>
      </c>
      <c r="C65" s="72"/>
      <c r="D65" s="73">
        <v>109</v>
      </c>
      <c r="E65" s="31">
        <f t="shared" si="4"/>
        <v>5.7126086181776253E-4</v>
      </c>
      <c r="J65"/>
    </row>
    <row r="66" spans="2:10" ht="15">
      <c r="B66" s="29" t="s">
        <v>67</v>
      </c>
      <c r="C66" s="74"/>
      <c r="D66" s="13">
        <v>109</v>
      </c>
      <c r="E66" s="75">
        <f t="shared" si="4"/>
        <v>5.7126086181776253E-4</v>
      </c>
      <c r="J66"/>
    </row>
    <row r="67" spans="2:10" ht="15">
      <c r="B67" s="30" t="s">
        <v>68</v>
      </c>
      <c r="C67" s="72"/>
      <c r="D67" s="73">
        <v>149166</v>
      </c>
      <c r="E67" s="31">
        <f t="shared" si="4"/>
        <v>0.7817678689349391</v>
      </c>
      <c r="J67"/>
    </row>
    <row r="68" spans="2:10" ht="15">
      <c r="B68" s="29" t="s">
        <v>69</v>
      </c>
      <c r="C68" s="74"/>
      <c r="D68" s="13">
        <v>36401</v>
      </c>
      <c r="E68" s="75">
        <f t="shared" si="4"/>
        <v>0.19077492322044382</v>
      </c>
      <c r="J68"/>
    </row>
    <row r="69" spans="2:10" ht="15">
      <c r="B69" s="29" t="s">
        <v>70</v>
      </c>
      <c r="C69" s="74"/>
      <c r="D69" s="13">
        <v>5207</v>
      </c>
      <c r="E69" s="75">
        <f t="shared" si="4"/>
        <v>2.7289498233808163E-2</v>
      </c>
      <c r="J69"/>
    </row>
    <row r="70" spans="2:10" ht="15">
      <c r="B70" s="29" t="s">
        <v>71</v>
      </c>
      <c r="C70" s="74"/>
      <c r="D70" s="13">
        <v>161</v>
      </c>
      <c r="E70" s="75">
        <f t="shared" si="4"/>
        <v>8.4378897938219974E-4</v>
      </c>
      <c r="J70"/>
    </row>
    <row r="71" spans="2:10" ht="15">
      <c r="B71" s="29" t="s">
        <v>72</v>
      </c>
      <c r="C71" s="74"/>
      <c r="D71" s="13">
        <v>749</v>
      </c>
      <c r="E71" s="75">
        <f t="shared" si="4"/>
        <v>3.925453077995451E-3</v>
      </c>
      <c r="J71"/>
    </row>
    <row r="72" spans="2:10" ht="15">
      <c r="B72" s="29" t="s">
        <v>73</v>
      </c>
      <c r="C72" s="74"/>
      <c r="D72" s="13">
        <v>90529</v>
      </c>
      <c r="E72" s="75">
        <f t="shared" si="4"/>
        <v>0.4744557299036718</v>
      </c>
      <c r="J72"/>
    </row>
    <row r="73" spans="2:10" ht="15">
      <c r="B73" s="29" t="s">
        <v>74</v>
      </c>
      <c r="C73" s="74"/>
      <c r="D73" s="13">
        <v>5867</v>
      </c>
      <c r="E73" s="75">
        <f t="shared" si="4"/>
        <v>3.0748508956741402E-2</v>
      </c>
      <c r="J73"/>
    </row>
    <row r="74" spans="2:10" ht="15">
      <c r="B74" s="29" t="s">
        <v>75</v>
      </c>
      <c r="C74" s="74"/>
      <c r="D74" s="13">
        <v>653</v>
      </c>
      <c r="E74" s="75">
        <f t="shared" si="4"/>
        <v>3.4223242455687975E-3</v>
      </c>
      <c r="J74"/>
    </row>
    <row r="75" spans="2:10" ht="15">
      <c r="B75" s="29" t="s">
        <v>76</v>
      </c>
      <c r="C75" s="74"/>
      <c r="D75" s="13">
        <v>3660</v>
      </c>
      <c r="E75" s="75">
        <f t="shared" si="4"/>
        <v>1.9181786736266155E-2</v>
      </c>
      <c r="J75"/>
    </row>
    <row r="76" spans="2:10" ht="15">
      <c r="B76" s="29" t="s">
        <v>77</v>
      </c>
      <c r="C76" s="74"/>
      <c r="D76" s="13">
        <v>5939</v>
      </c>
      <c r="E76" s="75">
        <f t="shared" si="4"/>
        <v>3.1125855581061391E-2</v>
      </c>
      <c r="J76"/>
    </row>
    <row r="77" spans="2:10" ht="15">
      <c r="B77" s="30" t="s">
        <v>78</v>
      </c>
      <c r="C77" s="72"/>
      <c r="D77" s="73">
        <v>190806</v>
      </c>
      <c r="E77" s="31">
        <f t="shared" si="4"/>
        <v>1</v>
      </c>
      <c r="J77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showGridLines="0" workbookViewId="0">
      <selection activeCell="E57" sqref="E57"/>
    </sheetView>
  </sheetViews>
  <sheetFormatPr baseColWidth="10" defaultColWidth="8.85546875" defaultRowHeight="12.75"/>
  <cols>
    <col min="1" max="2" width="10.7109375" style="1" customWidth="1"/>
    <col min="3" max="3" width="26.710937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104" t="s">
        <v>87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4" spans="2:12">
      <c r="B4" s="61" t="s">
        <v>88</v>
      </c>
      <c r="C4" s="61"/>
      <c r="D4" s="61"/>
      <c r="E4" s="61"/>
      <c r="F4" s="61"/>
      <c r="G4" s="61"/>
    </row>
    <row r="5" spans="2:12">
      <c r="B5" s="1" t="s">
        <v>89</v>
      </c>
    </row>
    <row r="6" spans="2:12" ht="14.45" customHeight="1">
      <c r="B6" s="105" t="s">
        <v>19</v>
      </c>
      <c r="C6" s="106"/>
      <c r="D6" s="106"/>
      <c r="E6" s="22">
        <v>2021</v>
      </c>
      <c r="F6" s="22">
        <v>2022</v>
      </c>
      <c r="G6" s="22" t="s">
        <v>20</v>
      </c>
    </row>
    <row r="7" spans="2:12" s="2" customFormat="1">
      <c r="B7" s="14" t="s">
        <v>21</v>
      </c>
      <c r="C7" s="15"/>
      <c r="D7" s="16"/>
      <c r="E7" s="77">
        <v>1119005.3996999997</v>
      </c>
      <c r="F7" s="77">
        <v>1125418.56348</v>
      </c>
      <c r="G7" s="24">
        <f>+F7/E7-1</f>
        <v>5.731128537645791E-3</v>
      </c>
    </row>
    <row r="8" spans="2:12">
      <c r="B8" s="17" t="s">
        <v>22</v>
      </c>
      <c r="C8" s="18"/>
      <c r="D8" s="19"/>
      <c r="E8" s="78">
        <v>558575.60280999984</v>
      </c>
      <c r="F8" s="78">
        <v>572872.56627000007</v>
      </c>
      <c r="G8" s="24">
        <f t="shared" ref="G8:G22" si="0">+F8/E8-1</f>
        <v>2.5595395481072147E-2</v>
      </c>
    </row>
    <row r="9" spans="2:12">
      <c r="B9" s="20" t="s">
        <v>23</v>
      </c>
      <c r="C9" s="18"/>
      <c r="D9" s="19"/>
      <c r="E9" s="59">
        <v>10448.907590000001</v>
      </c>
      <c r="F9" s="59">
        <v>11675.620869999999</v>
      </c>
      <c r="G9" s="24">
        <f t="shared" si="0"/>
        <v>0.11740110336261456</v>
      </c>
    </row>
    <row r="10" spans="2:12" ht="15">
      <c r="B10" s="20" t="s">
        <v>24</v>
      </c>
      <c r="C10" s="18"/>
      <c r="D10" s="19"/>
      <c r="E10" s="59">
        <v>34083.501249999994</v>
      </c>
      <c r="F10" s="59">
        <v>25060.203049999996</v>
      </c>
      <c r="G10" s="24">
        <f t="shared" si="0"/>
        <v>-0.26474094119071756</v>
      </c>
      <c r="H10"/>
    </row>
    <row r="11" spans="2:12">
      <c r="B11" s="20" t="s">
        <v>25</v>
      </c>
      <c r="C11" s="18"/>
      <c r="D11" s="19"/>
      <c r="E11" s="59">
        <v>236619.85298999998</v>
      </c>
      <c r="F11" s="59">
        <v>221294.38646000001</v>
      </c>
      <c r="G11" s="24">
        <f t="shared" si="0"/>
        <v>-6.4768303827184237E-2</v>
      </c>
    </row>
    <row r="12" spans="2:12">
      <c r="B12" s="20" t="s">
        <v>26</v>
      </c>
      <c r="C12" s="18"/>
      <c r="D12" s="19"/>
      <c r="E12" s="59">
        <v>14706.534129999996</v>
      </c>
      <c r="F12" s="59">
        <v>27680.113549999998</v>
      </c>
      <c r="G12" s="24">
        <f t="shared" si="0"/>
        <v>0.88216430229710463</v>
      </c>
    </row>
    <row r="13" spans="2:12">
      <c r="B13" s="20" t="s">
        <v>27</v>
      </c>
      <c r="C13" s="18"/>
      <c r="D13" s="19"/>
      <c r="E13" s="59">
        <v>96346.635709999988</v>
      </c>
      <c r="F13" s="59">
        <v>106402.94903</v>
      </c>
      <c r="G13" s="24">
        <f t="shared" si="0"/>
        <v>0.10437638269248106</v>
      </c>
    </row>
    <row r="14" spans="2:12">
      <c r="B14" s="20" t="s">
        <v>28</v>
      </c>
      <c r="C14" s="18"/>
      <c r="D14" s="19"/>
      <c r="E14" s="59">
        <v>44856.131369999988</v>
      </c>
      <c r="F14" s="59">
        <v>59912.668380000003</v>
      </c>
      <c r="G14" s="24">
        <f t="shared" si="0"/>
        <v>0.33566285254973871</v>
      </c>
    </row>
    <row r="15" spans="2:12">
      <c r="B15" s="14" t="s">
        <v>29</v>
      </c>
      <c r="C15" s="18"/>
      <c r="D15" s="19"/>
      <c r="E15" s="78">
        <v>427920.11364999996</v>
      </c>
      <c r="F15" s="78">
        <v>403560.91489000001</v>
      </c>
      <c r="G15" s="24">
        <f t="shared" si="0"/>
        <v>-5.6924640798547643E-2</v>
      </c>
    </row>
    <row r="16" spans="2:12">
      <c r="B16" s="20" t="s">
        <v>30</v>
      </c>
      <c r="C16" s="18"/>
      <c r="D16" s="19"/>
      <c r="E16" s="59">
        <v>414101.53728999995</v>
      </c>
      <c r="F16" s="59">
        <v>390076.83634000004</v>
      </c>
      <c r="G16" s="24">
        <f t="shared" si="0"/>
        <v>-5.8016449557817373E-2</v>
      </c>
    </row>
    <row r="17" spans="2:7">
      <c r="B17" s="20" t="s">
        <v>31</v>
      </c>
      <c r="C17" s="18"/>
      <c r="D17" s="19"/>
      <c r="E17" s="59">
        <v>13652.48696</v>
      </c>
      <c r="F17" s="59">
        <v>13339.524660000001</v>
      </c>
      <c r="G17" s="24">
        <f t="shared" si="0"/>
        <v>-2.2923464487967449E-2</v>
      </c>
    </row>
    <row r="18" spans="2:7">
      <c r="B18" s="20" t="s">
        <v>32</v>
      </c>
      <c r="C18" s="18"/>
      <c r="D18" s="19"/>
      <c r="E18" s="59">
        <v>0</v>
      </c>
      <c r="F18" s="59">
        <v>0</v>
      </c>
      <c r="G18" s="24"/>
    </row>
    <row r="19" spans="2:7">
      <c r="B19" s="14" t="s">
        <v>33</v>
      </c>
      <c r="C19" s="18"/>
      <c r="D19" s="19"/>
      <c r="E19" s="78">
        <v>132509.68323999998</v>
      </c>
      <c r="F19" s="78">
        <v>148985.08231999999</v>
      </c>
      <c r="G19" s="24">
        <f t="shared" si="0"/>
        <v>0.12433354813896846</v>
      </c>
    </row>
    <row r="20" spans="2:7">
      <c r="B20" s="20" t="s">
        <v>34</v>
      </c>
      <c r="C20" s="18"/>
      <c r="D20" s="19"/>
      <c r="E20" s="59">
        <v>297.16199999999998</v>
      </c>
      <c r="F20" s="59">
        <v>387.20600000000002</v>
      </c>
      <c r="G20" s="24">
        <f t="shared" si="0"/>
        <v>0.30301317126685134</v>
      </c>
    </row>
    <row r="21" spans="2:7">
      <c r="B21" s="20" t="s">
        <v>35</v>
      </c>
      <c r="C21" s="18"/>
      <c r="D21" s="19"/>
      <c r="E21" s="59">
        <v>39307.818239999993</v>
      </c>
      <c r="F21" s="59">
        <v>51753.937760000001</v>
      </c>
      <c r="G21" s="24">
        <f t="shared" si="0"/>
        <v>0.31663216319990828</v>
      </c>
    </row>
    <row r="22" spans="2:7">
      <c r="B22" s="20" t="s">
        <v>37</v>
      </c>
      <c r="C22" s="18"/>
      <c r="D22" s="19"/>
      <c r="E22" s="59">
        <v>3399.1095499999992</v>
      </c>
      <c r="F22" s="59">
        <v>3659.8576000000007</v>
      </c>
      <c r="G22" s="24">
        <f t="shared" si="0"/>
        <v>7.6710693246118344E-2</v>
      </c>
    </row>
    <row r="25" spans="2:7">
      <c r="B25" s="61" t="s">
        <v>90</v>
      </c>
      <c r="C25" s="61"/>
      <c r="D25" s="61"/>
      <c r="E25" s="61"/>
      <c r="F25" s="61"/>
      <c r="G25" s="61"/>
    </row>
    <row r="26" spans="2:7">
      <c r="B26" s="1" t="s">
        <v>91</v>
      </c>
    </row>
    <row r="27" spans="2:7" ht="25.5">
      <c r="B27" s="105" t="s">
        <v>19</v>
      </c>
      <c r="C27" s="106"/>
      <c r="D27" s="106"/>
      <c r="E27" s="22">
        <v>2021</v>
      </c>
      <c r="F27" s="22">
        <v>2022</v>
      </c>
      <c r="G27" s="22" t="s">
        <v>92</v>
      </c>
    </row>
    <row r="28" spans="2:7">
      <c r="B28" s="14" t="s">
        <v>21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22</v>
      </c>
      <c r="C29" s="18"/>
      <c r="D29" s="19"/>
      <c r="E29" s="12">
        <f t="shared" ref="E29:E43" si="1">E8/$E$7</f>
        <v>0.49917149904705682</v>
      </c>
      <c r="F29" s="12">
        <f t="shared" ref="F29:F43" si="2">F8/$F$7</f>
        <v>0.50903067077423469</v>
      </c>
      <c r="G29" s="26">
        <f t="shared" ref="G29:G43" si="3">+(F29-E29)*100</f>
        <v>0.98591717271778734</v>
      </c>
    </row>
    <row r="30" spans="2:7">
      <c r="B30" s="20" t="s">
        <v>23</v>
      </c>
      <c r="C30" s="18"/>
      <c r="D30" s="19"/>
      <c r="E30" s="12">
        <f t="shared" si="1"/>
        <v>9.3376739672581619E-3</v>
      </c>
      <c r="F30" s="12">
        <f t="shared" si="2"/>
        <v>1.0374469774069519E-2</v>
      </c>
      <c r="G30" s="26">
        <f t="shared" si="3"/>
        <v>0.10367958068113574</v>
      </c>
    </row>
    <row r="31" spans="2:7">
      <c r="B31" s="20" t="s">
        <v>24</v>
      </c>
      <c r="C31" s="18"/>
      <c r="D31" s="19"/>
      <c r="E31" s="12">
        <f t="shared" si="1"/>
        <v>3.0458746007068088E-2</v>
      </c>
      <c r="F31" s="12">
        <f t="shared" si="2"/>
        <v>2.2267451296084245E-2</v>
      </c>
      <c r="G31" s="26">
        <f t="shared" si="3"/>
        <v>-0.8191294710983843</v>
      </c>
    </row>
    <row r="32" spans="2:7">
      <c r="B32" s="20" t="s">
        <v>25</v>
      </c>
      <c r="C32" s="18"/>
      <c r="D32" s="19"/>
      <c r="E32" s="12">
        <f t="shared" si="1"/>
        <v>0.21145550598186272</v>
      </c>
      <c r="F32" s="12">
        <f t="shared" si="2"/>
        <v>0.19663296274029574</v>
      </c>
      <c r="G32" s="26">
        <f t="shared" si="3"/>
        <v>-1.4822543241566981</v>
      </c>
    </row>
    <row r="33" spans="2:7">
      <c r="B33" s="20" t="s">
        <v>26</v>
      </c>
      <c r="C33" s="18"/>
      <c r="D33" s="19"/>
      <c r="E33" s="12">
        <f t="shared" si="1"/>
        <v>1.3142505062033438E-2</v>
      </c>
      <c r="F33" s="12">
        <f t="shared" si="2"/>
        <v>2.4595394503186464E-2</v>
      </c>
      <c r="G33" s="26">
        <f t="shared" si="3"/>
        <v>1.1452889441153027</v>
      </c>
    </row>
    <row r="34" spans="2:7">
      <c r="B34" s="20" t="s">
        <v>27</v>
      </c>
      <c r="C34" s="18"/>
      <c r="D34" s="19"/>
      <c r="E34" s="12">
        <f t="shared" si="1"/>
        <v>8.6100241996893034E-2</v>
      </c>
      <c r="F34" s="12">
        <f t="shared" si="2"/>
        <v>9.4545222979957447E-2</v>
      </c>
      <c r="G34" s="26">
        <f t="shared" si="3"/>
        <v>0.84449809830644118</v>
      </c>
    </row>
    <row r="35" spans="2:7">
      <c r="B35" s="20" t="s">
        <v>28</v>
      </c>
      <c r="C35" s="18"/>
      <c r="D35" s="19"/>
      <c r="E35" s="12">
        <f t="shared" si="1"/>
        <v>4.0085714851801173E-2</v>
      </c>
      <c r="F35" s="12">
        <f t="shared" si="2"/>
        <v>5.3235898468512087E-2</v>
      </c>
      <c r="G35" s="26">
        <f t="shared" si="3"/>
        <v>1.3150183616710915</v>
      </c>
    </row>
    <row r="36" spans="2:7">
      <c r="B36" s="14" t="s">
        <v>29</v>
      </c>
      <c r="C36" s="18"/>
      <c r="D36" s="19"/>
      <c r="E36" s="12">
        <f t="shared" si="1"/>
        <v>0.3824111248835112</v>
      </c>
      <c r="F36" s="12">
        <f t="shared" si="2"/>
        <v>0.35858739848942589</v>
      </c>
      <c r="G36" s="26">
        <f t="shared" si="3"/>
        <v>-2.3823726394085307</v>
      </c>
    </row>
    <row r="37" spans="2:7">
      <c r="B37" s="20" t="s">
        <v>30</v>
      </c>
      <c r="C37" s="18"/>
      <c r="D37" s="19"/>
      <c r="E37" s="12">
        <f t="shared" si="1"/>
        <v>0.37006214393694498</v>
      </c>
      <c r="F37" s="12">
        <f t="shared" si="2"/>
        <v>0.34660600864251884</v>
      </c>
      <c r="G37" s="26">
        <f t="shared" si="3"/>
        <v>-2.3456135294426139</v>
      </c>
    </row>
    <row r="38" spans="2:7">
      <c r="B38" s="20" t="s">
        <v>31</v>
      </c>
      <c r="C38" s="18"/>
      <c r="D38" s="19"/>
      <c r="E38" s="12">
        <f t="shared" si="1"/>
        <v>1.2200555031870418E-2</v>
      </c>
      <c r="F38" s="12">
        <f t="shared" si="2"/>
        <v>1.1852945288863683E-2</v>
      </c>
      <c r="G38" s="26">
        <f t="shared" si="3"/>
        <v>-3.4760974300673472E-2</v>
      </c>
    </row>
    <row r="39" spans="2:7">
      <c r="B39" s="20" t="s">
        <v>32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33</v>
      </c>
      <c r="C40" s="18"/>
      <c r="D40" s="19"/>
      <c r="E40" s="12">
        <f t="shared" si="1"/>
        <v>0.11841737606943205</v>
      </c>
      <c r="F40" s="12">
        <f t="shared" si="2"/>
        <v>0.13238193073633944</v>
      </c>
      <c r="G40" s="26">
        <f t="shared" si="3"/>
        <v>1.3964554666907394</v>
      </c>
    </row>
    <row r="41" spans="2:7">
      <c r="B41" s="20" t="s">
        <v>34</v>
      </c>
      <c r="C41" s="18"/>
      <c r="D41" s="19"/>
      <c r="E41" s="12">
        <f t="shared" si="1"/>
        <v>2.655590402688564E-4</v>
      </c>
      <c r="F41" s="12">
        <f>F20/$F$7</f>
        <v>3.4405510319883854E-4</v>
      </c>
      <c r="G41" s="26">
        <f t="shared" si="3"/>
        <v>7.8496062929982145E-3</v>
      </c>
    </row>
    <row r="42" spans="2:7">
      <c r="B42" s="20" t="s">
        <v>35</v>
      </c>
      <c r="C42" s="18"/>
      <c r="D42" s="19"/>
      <c r="E42" s="12">
        <f t="shared" si="1"/>
        <v>3.5127460734808109E-2</v>
      </c>
      <c r="F42" s="12">
        <f t="shared" si="2"/>
        <v>4.5986390698912374E-2</v>
      </c>
      <c r="G42" s="26">
        <f t="shared" si="3"/>
        <v>1.0858929964104265</v>
      </c>
    </row>
    <row r="43" spans="2:7">
      <c r="B43" s="20" t="s">
        <v>37</v>
      </c>
      <c r="C43" s="18"/>
      <c r="D43" s="19"/>
      <c r="E43" s="12">
        <f t="shared" si="1"/>
        <v>3.0376167540489842E-3</v>
      </c>
      <c r="F43" s="12">
        <f t="shared" si="2"/>
        <v>3.2519968292357396E-3</v>
      </c>
      <c r="G43" s="26">
        <f t="shared" si="3"/>
        <v>2.1438007518675539E-2</v>
      </c>
    </row>
    <row r="46" spans="2:7">
      <c r="B46" s="61" t="s">
        <v>93</v>
      </c>
      <c r="C46" s="61"/>
      <c r="D46" s="61"/>
      <c r="E46" s="61"/>
      <c r="F46" s="61"/>
      <c r="G46" s="61"/>
    </row>
    <row r="48" spans="2:7">
      <c r="B48" s="27" t="s">
        <v>47</v>
      </c>
      <c r="C48" s="27"/>
      <c r="D48" s="27" t="s">
        <v>48</v>
      </c>
      <c r="E48" s="28" t="s">
        <v>49</v>
      </c>
    </row>
    <row r="49" spans="2:9">
      <c r="B49" s="30" t="s">
        <v>50</v>
      </c>
      <c r="C49" s="72"/>
      <c r="D49" s="73">
        <v>1773</v>
      </c>
      <c r="E49" s="31">
        <f>D49/$D$77</f>
        <v>6.2567048726779968E-3</v>
      </c>
    </row>
    <row r="50" spans="2:9" ht="15">
      <c r="B50" s="29" t="s">
        <v>52</v>
      </c>
      <c r="C50" s="74"/>
      <c r="D50" s="13">
        <v>1428</v>
      </c>
      <c r="E50" s="75">
        <f t="shared" ref="E50:E77" si="4">D50/$D$77</f>
        <v>5.0392411495680653E-3</v>
      </c>
      <c r="H50"/>
      <c r="I50"/>
    </row>
    <row r="51" spans="2:9" ht="15">
      <c r="B51" s="29" t="s">
        <v>54</v>
      </c>
      <c r="C51" s="74"/>
      <c r="D51" s="13">
        <v>296</v>
      </c>
      <c r="E51" s="75">
        <f t="shared" si="4"/>
        <v>1.0445485856247531E-3</v>
      </c>
      <c r="H51"/>
      <c r="I51"/>
    </row>
    <row r="52" spans="2:9" ht="15">
      <c r="B52" s="29" t="s">
        <v>55</v>
      </c>
      <c r="C52" s="74"/>
      <c r="D52" s="13">
        <v>49</v>
      </c>
      <c r="E52" s="75">
        <f t="shared" si="4"/>
        <v>1.729151374851787E-4</v>
      </c>
      <c r="H52"/>
      <c r="I52"/>
    </row>
    <row r="53" spans="2:9" ht="15">
      <c r="B53" s="30" t="s">
        <v>56</v>
      </c>
      <c r="C53" s="72"/>
      <c r="D53" s="73">
        <v>40996</v>
      </c>
      <c r="E53" s="31">
        <f t="shared" si="4"/>
        <v>0.14466997910902829</v>
      </c>
      <c r="H53"/>
      <c r="I53"/>
    </row>
    <row r="54" spans="2:9" ht="15">
      <c r="B54" s="29" t="s">
        <v>57</v>
      </c>
      <c r="C54" s="74"/>
      <c r="D54" s="13">
        <v>7184</v>
      </c>
      <c r="E54" s="75">
        <f t="shared" si="4"/>
        <v>2.5351476483541302E-2</v>
      </c>
      <c r="H54"/>
      <c r="I54"/>
    </row>
    <row r="55" spans="2:9" ht="15">
      <c r="B55" s="29" t="s">
        <v>58</v>
      </c>
      <c r="C55" s="74"/>
      <c r="D55" s="13">
        <v>30788</v>
      </c>
      <c r="E55" s="75">
        <f t="shared" si="4"/>
        <v>0.10864716842640167</v>
      </c>
      <c r="H55"/>
      <c r="I55"/>
    </row>
    <row r="56" spans="2:9" ht="15">
      <c r="B56" s="29" t="s">
        <v>59</v>
      </c>
      <c r="C56" s="74"/>
      <c r="D56" s="13">
        <v>3024</v>
      </c>
      <c r="E56" s="75">
        <f t="shared" si="4"/>
        <v>1.0671334199085314E-2</v>
      </c>
      <c r="H56"/>
      <c r="I56"/>
    </row>
    <row r="57" spans="2:9" ht="15">
      <c r="B57" s="30" t="s">
        <v>60</v>
      </c>
      <c r="C57" s="72"/>
      <c r="D57" s="73">
        <v>13206</v>
      </c>
      <c r="E57" s="31">
        <f t="shared" si="4"/>
        <v>4.6602393992434078E-2</v>
      </c>
      <c r="H57"/>
      <c r="I57"/>
    </row>
    <row r="58" spans="2:9" ht="15">
      <c r="B58" s="29" t="s">
        <v>60</v>
      </c>
      <c r="C58" s="74"/>
      <c r="D58" s="13">
        <v>13206</v>
      </c>
      <c r="E58" s="75">
        <f t="shared" si="4"/>
        <v>4.6602393992434078E-2</v>
      </c>
      <c r="H58"/>
      <c r="I58"/>
    </row>
    <row r="59" spans="2:9" ht="15">
      <c r="B59" s="30" t="s">
        <v>61</v>
      </c>
      <c r="C59" s="72"/>
      <c r="D59" s="73">
        <v>5348</v>
      </c>
      <c r="E59" s="31">
        <f t="shared" si="4"/>
        <v>1.887245214838236E-2</v>
      </c>
      <c r="H59"/>
      <c r="I59"/>
    </row>
    <row r="60" spans="2:9" ht="15">
      <c r="B60" s="29" t="s">
        <v>62</v>
      </c>
      <c r="C60" s="74"/>
      <c r="D60" s="13">
        <v>5266</v>
      </c>
      <c r="E60" s="75">
        <f t="shared" si="4"/>
        <v>1.8583083959121449E-2</v>
      </c>
      <c r="H60"/>
      <c r="I60"/>
    </row>
    <row r="61" spans="2:9" ht="15">
      <c r="B61" s="29" t="s">
        <v>63</v>
      </c>
      <c r="C61" s="74"/>
      <c r="D61" s="13">
        <v>82</v>
      </c>
      <c r="E61" s="75">
        <f t="shared" si="4"/>
        <v>2.8936818926091128E-4</v>
      </c>
      <c r="H61"/>
      <c r="I61"/>
    </row>
    <row r="62" spans="2:9" ht="15">
      <c r="B62" s="30" t="s">
        <v>64</v>
      </c>
      <c r="C62" s="72"/>
      <c r="D62" s="73">
        <v>1575</v>
      </c>
      <c r="E62" s="31">
        <f t="shared" si="4"/>
        <v>5.5579865620236013E-3</v>
      </c>
      <c r="H62"/>
      <c r="I62"/>
    </row>
    <row r="63" spans="2:9" ht="15">
      <c r="B63" s="29" t="s">
        <v>65</v>
      </c>
      <c r="C63" s="74"/>
      <c r="D63" s="13">
        <v>5</v>
      </c>
      <c r="E63" s="75">
        <f t="shared" si="4"/>
        <v>1.7644401784201909E-5</v>
      </c>
      <c r="H63"/>
      <c r="I63"/>
    </row>
    <row r="64" spans="2:9" ht="15">
      <c r="B64" s="29" t="s">
        <v>66</v>
      </c>
      <c r="C64" s="74"/>
      <c r="D64" s="13">
        <v>1570</v>
      </c>
      <c r="E64" s="75">
        <f t="shared" si="4"/>
        <v>5.5403421602393992E-3</v>
      </c>
      <c r="H64"/>
      <c r="I64"/>
    </row>
    <row r="65" spans="2:9" ht="15">
      <c r="B65" s="30" t="s">
        <v>67</v>
      </c>
      <c r="C65" s="72"/>
      <c r="D65" s="73">
        <v>520</v>
      </c>
      <c r="E65" s="31">
        <f t="shared" si="4"/>
        <v>1.8350177855569986E-3</v>
      </c>
      <c r="H65"/>
      <c r="I65"/>
    </row>
    <row r="66" spans="2:9" ht="15">
      <c r="B66" s="29" t="s">
        <v>67</v>
      </c>
      <c r="C66" s="74"/>
      <c r="D66" s="13">
        <v>520</v>
      </c>
      <c r="E66" s="75">
        <f t="shared" si="4"/>
        <v>1.8350177855569986E-3</v>
      </c>
      <c r="H66"/>
      <c r="I66"/>
    </row>
    <row r="67" spans="2:9" ht="15">
      <c r="B67" s="30" t="s">
        <v>68</v>
      </c>
      <c r="C67" s="72"/>
      <c r="D67" s="73">
        <v>219958</v>
      </c>
      <c r="E67" s="31">
        <f t="shared" si="4"/>
        <v>0.77620546552989667</v>
      </c>
      <c r="H67"/>
      <c r="I67"/>
    </row>
    <row r="68" spans="2:9" ht="15">
      <c r="B68" s="29" t="s">
        <v>69</v>
      </c>
      <c r="C68" s="74"/>
      <c r="D68" s="13">
        <v>1273</v>
      </c>
      <c r="E68" s="75">
        <f t="shared" si="4"/>
        <v>4.4922646942578059E-3</v>
      </c>
      <c r="H68"/>
      <c r="I68"/>
    </row>
    <row r="69" spans="2:9" ht="15">
      <c r="B69" s="29" t="s">
        <v>70</v>
      </c>
      <c r="C69" s="74"/>
      <c r="D69" s="13">
        <v>7054</v>
      </c>
      <c r="E69" s="75">
        <f t="shared" si="4"/>
        <v>2.4892722037152051E-2</v>
      </c>
      <c r="H69"/>
      <c r="I69"/>
    </row>
    <row r="70" spans="2:9" ht="15">
      <c r="B70" s="29" t="s">
        <v>71</v>
      </c>
      <c r="C70" s="74"/>
      <c r="D70" s="13">
        <v>141</v>
      </c>
      <c r="E70" s="75">
        <f t="shared" si="4"/>
        <v>4.9757213031449384E-4</v>
      </c>
      <c r="H70"/>
      <c r="I70"/>
    </row>
    <row r="71" spans="2:9" ht="15">
      <c r="B71" s="29" t="s">
        <v>72</v>
      </c>
      <c r="C71" s="74"/>
      <c r="D71" s="13">
        <v>221</v>
      </c>
      <c r="E71" s="75">
        <f t="shared" si="4"/>
        <v>7.7988255886172434E-4</v>
      </c>
      <c r="H71"/>
      <c r="I71"/>
    </row>
    <row r="72" spans="2:9" ht="15">
      <c r="B72" s="29" t="s">
        <v>73</v>
      </c>
      <c r="C72" s="74"/>
      <c r="D72" s="13">
        <v>186766</v>
      </c>
      <c r="E72" s="75">
        <f t="shared" si="4"/>
        <v>0.65907486872565069</v>
      </c>
      <c r="H72"/>
      <c r="I72"/>
    </row>
    <row r="73" spans="2:9" ht="15">
      <c r="B73" s="29" t="s">
        <v>74</v>
      </c>
      <c r="C73" s="74"/>
      <c r="D73" s="13">
        <v>7754</v>
      </c>
      <c r="E73" s="75">
        <f t="shared" si="4"/>
        <v>2.7362938286940319E-2</v>
      </c>
      <c r="H73"/>
      <c r="I73"/>
    </row>
    <row r="74" spans="2:9" ht="15">
      <c r="B74" s="29" t="s">
        <v>75</v>
      </c>
      <c r="C74" s="74"/>
      <c r="D74" s="13">
        <v>814</v>
      </c>
      <c r="E74" s="75">
        <f t="shared" si="4"/>
        <v>2.8725086104680708E-3</v>
      </c>
      <c r="H74"/>
      <c r="I74"/>
    </row>
    <row r="75" spans="2:9" ht="15">
      <c r="B75" s="29" t="s">
        <v>76</v>
      </c>
      <c r="C75" s="74"/>
      <c r="D75" s="13">
        <v>6303</v>
      </c>
      <c r="E75" s="75">
        <f t="shared" si="4"/>
        <v>2.2242532889164925E-2</v>
      </c>
      <c r="H75"/>
      <c r="I75"/>
    </row>
    <row r="76" spans="2:9" ht="15">
      <c r="B76" s="29" t="s">
        <v>77</v>
      </c>
      <c r="C76" s="74"/>
      <c r="D76" s="13">
        <v>9632</v>
      </c>
      <c r="E76" s="75">
        <f t="shared" si="4"/>
        <v>3.3990175597086558E-2</v>
      </c>
      <c r="H76"/>
      <c r="I76"/>
    </row>
    <row r="77" spans="2:9" ht="15">
      <c r="B77" s="30" t="s">
        <v>78</v>
      </c>
      <c r="C77" s="72"/>
      <c r="D77" s="73">
        <v>283376</v>
      </c>
      <c r="E77" s="31">
        <f t="shared" si="4"/>
        <v>1</v>
      </c>
      <c r="H77"/>
      <c r="I77"/>
    </row>
    <row r="78" spans="2:9" ht="15">
      <c r="H78"/>
      <c r="I78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showGridLines="0" workbookViewId="0">
      <selection activeCell="E59" sqref="E59"/>
    </sheetView>
  </sheetViews>
  <sheetFormatPr baseColWidth="10" defaultColWidth="8.85546875" defaultRowHeight="12.75"/>
  <cols>
    <col min="1" max="2" width="10.7109375" style="1" customWidth="1"/>
    <col min="3" max="3" width="26.710937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104" t="s">
        <v>87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4" spans="2:12">
      <c r="B4" s="61" t="s">
        <v>88</v>
      </c>
      <c r="C4" s="61"/>
      <c r="D4" s="61"/>
      <c r="E4" s="61"/>
      <c r="F4" s="61"/>
      <c r="G4" s="61"/>
    </row>
    <row r="5" spans="2:12">
      <c r="B5" s="1" t="s">
        <v>89</v>
      </c>
    </row>
    <row r="6" spans="2:12" ht="14.45" customHeight="1">
      <c r="B6" s="105" t="s">
        <v>19</v>
      </c>
      <c r="C6" s="106"/>
      <c r="D6" s="106"/>
      <c r="E6" s="22">
        <v>2021</v>
      </c>
      <c r="F6" s="22">
        <v>2022</v>
      </c>
      <c r="G6" s="22" t="s">
        <v>20</v>
      </c>
    </row>
    <row r="7" spans="2:12" s="2" customFormat="1">
      <c r="B7" s="14" t="s">
        <v>21</v>
      </c>
      <c r="C7" s="15"/>
      <c r="D7" s="16"/>
      <c r="E7" s="77">
        <v>633189.65149999992</v>
      </c>
      <c r="F7" s="77">
        <v>719553.81088999985</v>
      </c>
      <c r="G7" s="24">
        <f>+F7/E7-1</f>
        <v>0.13639540568202091</v>
      </c>
    </row>
    <row r="8" spans="2:12">
      <c r="B8" s="17" t="s">
        <v>22</v>
      </c>
      <c r="C8" s="18"/>
      <c r="D8" s="19"/>
      <c r="E8" s="78">
        <v>326697.50547999999</v>
      </c>
      <c r="F8" s="78">
        <v>391878.54511999991</v>
      </c>
      <c r="G8" s="24">
        <f t="shared" ref="G8:G22" si="0">+F8/E8-1</f>
        <v>0.19951495970020572</v>
      </c>
    </row>
    <row r="9" spans="2:12">
      <c r="B9" s="20" t="s">
        <v>23</v>
      </c>
      <c r="C9" s="18"/>
      <c r="D9" s="19"/>
      <c r="E9" s="59">
        <v>9771.8992999999991</v>
      </c>
      <c r="F9" s="59">
        <v>11911.835869999999</v>
      </c>
      <c r="G9" s="24">
        <f t="shared" si="0"/>
        <v>0.21898880701728074</v>
      </c>
    </row>
    <row r="10" spans="2:12" ht="15">
      <c r="B10" s="20" t="s">
        <v>24</v>
      </c>
      <c r="C10" s="18"/>
      <c r="D10" s="19"/>
      <c r="E10" s="59">
        <v>16365.501440000002</v>
      </c>
      <c r="F10" s="59">
        <v>14732.23027</v>
      </c>
      <c r="G10" s="24">
        <f t="shared" si="0"/>
        <v>-9.9799641091840696E-2</v>
      </c>
      <c r="H10"/>
    </row>
    <row r="11" spans="2:12">
      <c r="B11" s="20" t="s">
        <v>25</v>
      </c>
      <c r="C11" s="18"/>
      <c r="D11" s="19"/>
      <c r="E11" s="59">
        <v>139387.0227</v>
      </c>
      <c r="F11" s="59">
        <v>173415.44491999998</v>
      </c>
      <c r="G11" s="24">
        <f t="shared" si="0"/>
        <v>0.24412905563840548</v>
      </c>
    </row>
    <row r="12" spans="2:12">
      <c r="B12" s="20" t="s">
        <v>26</v>
      </c>
      <c r="C12" s="18"/>
      <c r="D12" s="19"/>
      <c r="E12" s="59">
        <v>13122.58243</v>
      </c>
      <c r="F12" s="59">
        <v>15672.531480000001</v>
      </c>
      <c r="G12" s="24">
        <f t="shared" si="0"/>
        <v>0.19431762487317061</v>
      </c>
    </row>
    <row r="13" spans="2:12">
      <c r="B13" s="20" t="s">
        <v>27</v>
      </c>
      <c r="C13" s="18"/>
      <c r="D13" s="19"/>
      <c r="E13" s="59">
        <v>62497.225909999994</v>
      </c>
      <c r="F13" s="59">
        <v>68022.67171000001</v>
      </c>
      <c r="G13" s="24">
        <f t="shared" si="0"/>
        <v>8.8411056963664469E-2</v>
      </c>
    </row>
    <row r="14" spans="2:12">
      <c r="B14" s="20" t="s">
        <v>28</v>
      </c>
      <c r="C14" s="18"/>
      <c r="D14" s="19"/>
      <c r="E14" s="59">
        <v>40104.407590000003</v>
      </c>
      <c r="F14" s="59">
        <v>47326.88003</v>
      </c>
      <c r="G14" s="24">
        <f t="shared" si="0"/>
        <v>0.18009173739299711</v>
      </c>
    </row>
    <row r="15" spans="2:12">
      <c r="B15" s="14" t="s">
        <v>29</v>
      </c>
      <c r="C15" s="18"/>
      <c r="D15" s="19"/>
      <c r="E15" s="78">
        <v>215440.97863999996</v>
      </c>
      <c r="F15" s="78">
        <v>217902.53052999996</v>
      </c>
      <c r="G15" s="24">
        <f t="shared" si="0"/>
        <v>1.1425643837764232E-2</v>
      </c>
    </row>
    <row r="16" spans="2:12">
      <c r="B16" s="20" t="s">
        <v>30</v>
      </c>
      <c r="C16" s="18"/>
      <c r="D16" s="19"/>
      <c r="E16" s="59">
        <v>215076.80570999996</v>
      </c>
      <c r="F16" s="59">
        <v>217247.48946999997</v>
      </c>
      <c r="G16" s="24">
        <f t="shared" si="0"/>
        <v>1.0092598096918204E-2</v>
      </c>
    </row>
    <row r="17" spans="2:7">
      <c r="B17" s="20" t="s">
        <v>31</v>
      </c>
      <c r="C17" s="18"/>
      <c r="D17" s="19"/>
      <c r="E17" s="59">
        <v>326.64494999999999</v>
      </c>
      <c r="F17" s="59">
        <v>609.12095999999997</v>
      </c>
      <c r="G17" s="24">
        <f t="shared" si="0"/>
        <v>0.86477996981125838</v>
      </c>
    </row>
    <row r="18" spans="2:7">
      <c r="B18" s="20" t="s">
        <v>32</v>
      </c>
      <c r="C18" s="18"/>
      <c r="D18" s="19"/>
      <c r="E18" s="59">
        <v>0</v>
      </c>
      <c r="F18" s="59">
        <v>0</v>
      </c>
      <c r="G18" s="24"/>
    </row>
    <row r="19" spans="2:7">
      <c r="B19" s="14" t="s">
        <v>33</v>
      </c>
      <c r="C19" s="18"/>
      <c r="D19" s="19"/>
      <c r="E19" s="78">
        <v>91051.167379999984</v>
      </c>
      <c r="F19" s="78">
        <v>109772.73523999999</v>
      </c>
      <c r="G19" s="24">
        <f t="shared" si="0"/>
        <v>0.20561590146193254</v>
      </c>
    </row>
    <row r="20" spans="2:7">
      <c r="B20" s="20" t="s">
        <v>34</v>
      </c>
      <c r="C20" s="18"/>
      <c r="D20" s="19"/>
      <c r="E20" s="59">
        <v>1357.0889999999999</v>
      </c>
      <c r="F20" s="59">
        <v>1799.079</v>
      </c>
      <c r="G20" s="24">
        <f t="shared" si="0"/>
        <v>0.32568976684653705</v>
      </c>
    </row>
    <row r="21" spans="2:7">
      <c r="B21" s="20" t="s">
        <v>35</v>
      </c>
      <c r="C21" s="18"/>
      <c r="D21" s="19"/>
      <c r="E21" s="59">
        <v>19530.816720000003</v>
      </c>
      <c r="F21" s="59">
        <v>26393.569299999996</v>
      </c>
      <c r="G21" s="24">
        <f t="shared" si="0"/>
        <v>0.35138072710356139</v>
      </c>
    </row>
    <row r="22" spans="2:7">
      <c r="B22" s="20" t="s">
        <v>37</v>
      </c>
      <c r="C22" s="18"/>
      <c r="D22" s="19"/>
      <c r="E22" s="59">
        <v>4619.56628</v>
      </c>
      <c r="F22" s="59">
        <v>4969.4527200000002</v>
      </c>
      <c r="G22" s="24">
        <f t="shared" si="0"/>
        <v>7.5740106060346424E-2</v>
      </c>
    </row>
    <row r="25" spans="2:7">
      <c r="B25" s="61" t="s">
        <v>90</v>
      </c>
      <c r="C25" s="61"/>
      <c r="D25" s="61"/>
      <c r="E25" s="61"/>
      <c r="F25" s="61"/>
      <c r="G25" s="61"/>
    </row>
    <row r="26" spans="2:7">
      <c r="B26" s="1" t="s">
        <v>91</v>
      </c>
    </row>
    <row r="27" spans="2:7" ht="25.5">
      <c r="B27" s="105" t="s">
        <v>19</v>
      </c>
      <c r="C27" s="106"/>
      <c r="D27" s="106"/>
      <c r="E27" s="22">
        <v>2021</v>
      </c>
      <c r="F27" s="22">
        <v>2022</v>
      </c>
      <c r="G27" s="22" t="s">
        <v>92</v>
      </c>
    </row>
    <row r="28" spans="2:7">
      <c r="B28" s="14" t="s">
        <v>21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22</v>
      </c>
      <c r="C29" s="18"/>
      <c r="D29" s="19"/>
      <c r="E29" s="12">
        <f t="shared" ref="E29:E43" si="1">E8/$E$7</f>
        <v>0.51595521927129917</v>
      </c>
      <c r="F29" s="12">
        <f t="shared" ref="F29:F43" si="2">F8/$F$7</f>
        <v>0.5446132578122187</v>
      </c>
      <c r="G29" s="26">
        <f t="shared" ref="G29:G43" si="3">+(F29-E29)*100</f>
        <v>2.8658038540919528</v>
      </c>
    </row>
    <row r="30" spans="2:7">
      <c r="B30" s="20" t="s">
        <v>23</v>
      </c>
      <c r="C30" s="18"/>
      <c r="D30" s="19"/>
      <c r="E30" s="12">
        <f t="shared" si="1"/>
        <v>1.5432815866227087E-2</v>
      </c>
      <c r="F30" s="12">
        <f t="shared" si="2"/>
        <v>1.655447541201473E-2</v>
      </c>
      <c r="G30" s="26">
        <f t="shared" si="3"/>
        <v>0.1121659545787643</v>
      </c>
    </row>
    <row r="31" spans="2:7">
      <c r="B31" s="20" t="s">
        <v>24</v>
      </c>
      <c r="C31" s="18"/>
      <c r="D31" s="19"/>
      <c r="E31" s="12">
        <f t="shared" si="1"/>
        <v>2.5846129040850256E-2</v>
      </c>
      <c r="F31" s="12">
        <f t="shared" si="2"/>
        <v>2.0474118887339417E-2</v>
      </c>
      <c r="G31" s="26">
        <f t="shared" si="3"/>
        <v>-0.537201015351084</v>
      </c>
    </row>
    <row r="32" spans="2:7">
      <c r="B32" s="20" t="s">
        <v>25</v>
      </c>
      <c r="C32" s="18"/>
      <c r="D32" s="19"/>
      <c r="E32" s="12">
        <f t="shared" si="1"/>
        <v>0.22013471377777249</v>
      </c>
      <c r="F32" s="12">
        <f t="shared" si="2"/>
        <v>0.24100413658501277</v>
      </c>
      <c r="G32" s="26">
        <f t="shared" si="3"/>
        <v>2.0869422807240272</v>
      </c>
    </row>
    <row r="33" spans="2:7">
      <c r="B33" s="20" t="s">
        <v>26</v>
      </c>
      <c r="C33" s="18"/>
      <c r="D33" s="19"/>
      <c r="E33" s="12">
        <f t="shared" si="1"/>
        <v>2.0724568695829362E-2</v>
      </c>
      <c r="F33" s="12">
        <f t="shared" si="2"/>
        <v>2.1780902613266689E-2</v>
      </c>
      <c r="G33" s="26">
        <f t="shared" si="3"/>
        <v>0.10563339174373271</v>
      </c>
    </row>
    <row r="34" spans="2:7">
      <c r="B34" s="20" t="s">
        <v>27</v>
      </c>
      <c r="C34" s="18"/>
      <c r="D34" s="19"/>
      <c r="E34" s="12">
        <f t="shared" si="1"/>
        <v>9.8702222567830455E-2</v>
      </c>
      <c r="F34" s="12">
        <f t="shared" si="2"/>
        <v>9.4534516641450766E-2</v>
      </c>
      <c r="G34" s="26">
        <f t="shared" si="3"/>
        <v>-0.4167705926379689</v>
      </c>
    </row>
    <row r="35" spans="2:7">
      <c r="B35" s="20" t="s">
        <v>28</v>
      </c>
      <c r="C35" s="18"/>
      <c r="D35" s="19"/>
      <c r="E35" s="12">
        <f t="shared" si="1"/>
        <v>6.3337117868231624E-2</v>
      </c>
      <c r="F35" s="12">
        <f t="shared" si="2"/>
        <v>6.5772537527752722E-2</v>
      </c>
      <c r="G35" s="26">
        <f t="shared" si="3"/>
        <v>0.24354196595210986</v>
      </c>
    </row>
    <row r="36" spans="2:7">
      <c r="B36" s="14" t="s">
        <v>29</v>
      </c>
      <c r="C36" s="18"/>
      <c r="D36" s="19"/>
      <c r="E36" s="12">
        <f t="shared" si="1"/>
        <v>0.34024715680306722</v>
      </c>
      <c r="F36" s="12">
        <f t="shared" si="2"/>
        <v>0.30283006945718383</v>
      </c>
      <c r="G36" s="26">
        <f t="shared" si="3"/>
        <v>-3.7417087345883395</v>
      </c>
    </row>
    <row r="37" spans="2:7">
      <c r="B37" s="20" t="s">
        <v>30</v>
      </c>
      <c r="C37" s="18"/>
      <c r="D37" s="19"/>
      <c r="E37" s="12">
        <f t="shared" si="1"/>
        <v>0.33967201643376826</v>
      </c>
      <c r="F37" s="12">
        <f t="shared" si="2"/>
        <v>0.30191972606092027</v>
      </c>
      <c r="G37" s="26">
        <f t="shared" si="3"/>
        <v>-3.7752290372847996</v>
      </c>
    </row>
    <row r="38" spans="2:7">
      <c r="B38" s="20" t="s">
        <v>31</v>
      </c>
      <c r="C38" s="18"/>
      <c r="D38" s="19"/>
      <c r="E38" s="12">
        <f t="shared" si="1"/>
        <v>5.1587221810431001E-4</v>
      </c>
      <c r="F38" s="12">
        <f t="shared" si="2"/>
        <v>8.4652593146104251E-4</v>
      </c>
      <c r="G38" s="26">
        <f t="shared" si="3"/>
        <v>3.3065371335673249E-2</v>
      </c>
    </row>
    <row r="39" spans="2:7">
      <c r="B39" s="20" t="s">
        <v>32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33</v>
      </c>
      <c r="C40" s="18"/>
      <c r="D40" s="19"/>
      <c r="E40" s="12">
        <f t="shared" si="1"/>
        <v>0.14379762392563358</v>
      </c>
      <c r="F40" s="12">
        <f t="shared" si="2"/>
        <v>0.15255667273059756</v>
      </c>
      <c r="G40" s="26">
        <f t="shared" si="3"/>
        <v>0.87590488049639759</v>
      </c>
    </row>
    <row r="41" spans="2:7">
      <c r="B41" s="20" t="s">
        <v>34</v>
      </c>
      <c r="C41" s="18"/>
      <c r="D41" s="19"/>
      <c r="E41" s="12">
        <f t="shared" si="1"/>
        <v>2.1432583378220293E-3</v>
      </c>
      <c r="F41" s="12">
        <f>F20/$F$7</f>
        <v>2.5002702685637365E-3</v>
      </c>
      <c r="G41" s="26">
        <f t="shared" si="3"/>
        <v>3.5701193074170717E-2</v>
      </c>
    </row>
    <row r="42" spans="2:7">
      <c r="B42" s="20" t="s">
        <v>35</v>
      </c>
      <c r="C42" s="18"/>
      <c r="D42" s="19"/>
      <c r="E42" s="12">
        <f t="shared" si="1"/>
        <v>3.0845129375902326E-2</v>
      </c>
      <c r="F42" s="12">
        <f t="shared" si="2"/>
        <v>3.6680466284174616E-2</v>
      </c>
      <c r="G42" s="26">
        <f t="shared" si="3"/>
        <v>0.58353369082722906</v>
      </c>
    </row>
    <row r="43" spans="2:7">
      <c r="B43" s="20" t="s">
        <v>37</v>
      </c>
      <c r="C43" s="18"/>
      <c r="D43" s="19"/>
      <c r="E43" s="12">
        <f t="shared" si="1"/>
        <v>7.2957071693392963E-3</v>
      </c>
      <c r="F43" s="12">
        <f t="shared" si="2"/>
        <v>6.9062975482728616E-3</v>
      </c>
      <c r="G43" s="26">
        <f t="shared" si="3"/>
        <v>-3.8940962106643467E-2</v>
      </c>
    </row>
    <row r="46" spans="2:7">
      <c r="B46" s="61" t="s">
        <v>93</v>
      </c>
      <c r="C46" s="61"/>
      <c r="D46" s="61"/>
      <c r="E46" s="61"/>
      <c r="F46" s="61"/>
      <c r="G46" s="61"/>
    </row>
    <row r="48" spans="2:7">
      <c r="B48" s="27" t="s">
        <v>47</v>
      </c>
      <c r="C48" s="27"/>
      <c r="D48" s="27" t="s">
        <v>48</v>
      </c>
      <c r="E48" s="28" t="s">
        <v>49</v>
      </c>
    </row>
    <row r="49" spans="2:10" ht="15">
      <c r="B49" s="30" t="s">
        <v>50</v>
      </c>
      <c r="C49" s="72"/>
      <c r="D49" s="73">
        <v>4380</v>
      </c>
      <c r="E49" s="31">
        <f>D49/$D$77</f>
        <v>1.1302088305951143E-2</v>
      </c>
      <c r="J49"/>
    </row>
    <row r="50" spans="2:10" ht="15">
      <c r="B50" s="29" t="s">
        <v>52</v>
      </c>
      <c r="C50" s="74"/>
      <c r="D50" s="13">
        <v>3672</v>
      </c>
      <c r="E50" s="75">
        <f t="shared" ref="E50:E77" si="4">D50/$D$77</f>
        <v>9.475175401701506E-3</v>
      </c>
      <c r="H50"/>
      <c r="J50"/>
    </row>
    <row r="51" spans="2:10" ht="15">
      <c r="B51" s="29" t="s">
        <v>54</v>
      </c>
      <c r="C51" s="74"/>
      <c r="D51" s="13">
        <v>371</v>
      </c>
      <c r="E51" s="75">
        <f t="shared" si="4"/>
        <v>9.5732300491047355E-4</v>
      </c>
      <c r="H51"/>
      <c r="J51"/>
    </row>
    <row r="52" spans="2:10" ht="15">
      <c r="B52" s="29" t="s">
        <v>55</v>
      </c>
      <c r="C52" s="74"/>
      <c r="D52" s="13">
        <v>337</v>
      </c>
      <c r="E52" s="75">
        <f t="shared" si="4"/>
        <v>8.6958989933916329E-4</v>
      </c>
      <c r="H52"/>
      <c r="J52"/>
    </row>
    <row r="53" spans="2:10" ht="15">
      <c r="B53" s="30" t="s">
        <v>56</v>
      </c>
      <c r="C53" s="72"/>
      <c r="D53" s="73">
        <v>55960</v>
      </c>
      <c r="E53" s="31">
        <f t="shared" si="4"/>
        <v>0.14439837022854474</v>
      </c>
      <c r="H53"/>
      <c r="J53"/>
    </row>
    <row r="54" spans="2:10" ht="15">
      <c r="B54" s="29" t="s">
        <v>57</v>
      </c>
      <c r="C54" s="74"/>
      <c r="D54" s="13">
        <v>10106</v>
      </c>
      <c r="E54" s="75">
        <f t="shared" si="4"/>
        <v>2.607737543834298E-2</v>
      </c>
      <c r="H54"/>
      <c r="J54"/>
    </row>
    <row r="55" spans="2:10" ht="15">
      <c r="B55" s="29" t="s">
        <v>58</v>
      </c>
      <c r="C55" s="74"/>
      <c r="D55" s="13">
        <v>40965</v>
      </c>
      <c r="E55" s="75">
        <f t="shared" si="4"/>
        <v>0.10570549028613895</v>
      </c>
      <c r="H55"/>
      <c r="J55"/>
    </row>
    <row r="56" spans="2:10" ht="15">
      <c r="B56" s="29" t="s">
        <v>59</v>
      </c>
      <c r="C56" s="74"/>
      <c r="D56" s="13">
        <v>4889</v>
      </c>
      <c r="E56" s="75">
        <f t="shared" si="4"/>
        <v>1.2615504504062817E-2</v>
      </c>
      <c r="H56"/>
      <c r="J56"/>
    </row>
    <row r="57" spans="2:10" ht="15">
      <c r="B57" s="30" t="s">
        <v>60</v>
      </c>
      <c r="C57" s="72"/>
      <c r="D57" s="73">
        <v>24368</v>
      </c>
      <c r="E57" s="31">
        <f t="shared" si="4"/>
        <v>6.287883284004965E-2</v>
      </c>
      <c r="H57"/>
      <c r="J57"/>
    </row>
    <row r="58" spans="2:10" ht="15">
      <c r="B58" s="29" t="s">
        <v>60</v>
      </c>
      <c r="C58" s="74"/>
      <c r="D58" s="13">
        <v>24368</v>
      </c>
      <c r="E58" s="75">
        <f t="shared" si="4"/>
        <v>6.287883284004965E-2</v>
      </c>
      <c r="H58"/>
      <c r="J58"/>
    </row>
    <row r="59" spans="2:10" ht="15">
      <c r="B59" s="30" t="s">
        <v>61</v>
      </c>
      <c r="C59" s="72"/>
      <c r="D59" s="73">
        <v>9840</v>
      </c>
      <c r="E59" s="31">
        <f t="shared" si="4"/>
        <v>2.5390992906520377E-2</v>
      </c>
      <c r="H59"/>
      <c r="J59"/>
    </row>
    <row r="60" spans="2:10" ht="15">
      <c r="B60" s="29" t="s">
        <v>62</v>
      </c>
      <c r="C60" s="74"/>
      <c r="D60" s="13">
        <v>9776</v>
      </c>
      <c r="E60" s="75">
        <f t="shared" si="4"/>
        <v>2.5225848237209674E-2</v>
      </c>
      <c r="H60"/>
      <c r="J60"/>
    </row>
    <row r="61" spans="2:10" ht="15">
      <c r="B61" s="29" t="s">
        <v>63</v>
      </c>
      <c r="C61" s="74"/>
      <c r="D61" s="13">
        <v>64</v>
      </c>
      <c r="E61" s="75">
        <f t="shared" si="4"/>
        <v>1.6514466931070163E-4</v>
      </c>
      <c r="H61"/>
      <c r="J61"/>
    </row>
    <row r="62" spans="2:10" ht="15">
      <c r="B62" s="30" t="s">
        <v>64</v>
      </c>
      <c r="C62" s="72"/>
      <c r="D62" s="73">
        <v>918</v>
      </c>
      <c r="E62" s="31">
        <f t="shared" si="4"/>
        <v>2.3687938504253765E-3</v>
      </c>
      <c r="H62"/>
      <c r="J62"/>
    </row>
    <row r="63" spans="2:10" ht="15">
      <c r="B63" s="29" t="s">
        <v>65</v>
      </c>
      <c r="C63" s="74"/>
      <c r="D63" s="13">
        <v>3</v>
      </c>
      <c r="E63" s="75">
        <f t="shared" si="4"/>
        <v>7.7411563739391399E-6</v>
      </c>
      <c r="H63"/>
      <c r="J63"/>
    </row>
    <row r="64" spans="2:10" ht="15">
      <c r="B64" s="29" t="s">
        <v>66</v>
      </c>
      <c r="C64" s="74"/>
      <c r="D64" s="13">
        <v>915</v>
      </c>
      <c r="E64" s="75">
        <f t="shared" si="4"/>
        <v>2.3610526940514376E-3</v>
      </c>
      <c r="H64"/>
      <c r="J64"/>
    </row>
    <row r="65" spans="2:10" ht="15">
      <c r="B65" s="30" t="s">
        <v>67</v>
      </c>
      <c r="C65" s="72"/>
      <c r="D65" s="73">
        <v>198</v>
      </c>
      <c r="E65" s="31">
        <f t="shared" si="4"/>
        <v>5.1091632067998315E-4</v>
      </c>
      <c r="H65"/>
      <c r="J65"/>
    </row>
    <row r="66" spans="2:10" ht="15">
      <c r="B66" s="29" t="s">
        <v>67</v>
      </c>
      <c r="C66" s="74"/>
      <c r="D66" s="13">
        <v>198</v>
      </c>
      <c r="E66" s="75">
        <f t="shared" si="4"/>
        <v>5.1091632067998315E-4</v>
      </c>
      <c r="H66"/>
      <c r="J66"/>
    </row>
    <row r="67" spans="2:10" ht="15">
      <c r="B67" s="30" t="s">
        <v>68</v>
      </c>
      <c r="C67" s="72"/>
      <c r="D67" s="73">
        <v>291875</v>
      </c>
      <c r="E67" s="31">
        <f t="shared" si="4"/>
        <v>0.75315000554782874</v>
      </c>
      <c r="H67"/>
      <c r="J67"/>
    </row>
    <row r="68" spans="2:10" ht="15">
      <c r="B68" s="29" t="s">
        <v>69</v>
      </c>
      <c r="C68" s="74"/>
      <c r="D68" s="13">
        <v>6133</v>
      </c>
      <c r="E68" s="75">
        <f t="shared" si="4"/>
        <v>1.5825504013789581E-2</v>
      </c>
      <c r="H68"/>
      <c r="J68"/>
    </row>
    <row r="69" spans="2:10" ht="15">
      <c r="B69" s="29" t="s">
        <v>70</v>
      </c>
      <c r="C69" s="74"/>
      <c r="D69" s="13">
        <v>9231</v>
      </c>
      <c r="E69" s="75">
        <f t="shared" si="4"/>
        <v>2.3819538162610732E-2</v>
      </c>
      <c r="H69"/>
      <c r="J69"/>
    </row>
    <row r="70" spans="2:10" ht="15">
      <c r="B70" s="29" t="s">
        <v>71</v>
      </c>
      <c r="C70" s="74"/>
      <c r="D70" s="13">
        <v>179</v>
      </c>
      <c r="E70" s="75">
        <f t="shared" si="4"/>
        <v>4.618889969783686E-4</v>
      </c>
      <c r="H70"/>
      <c r="J70"/>
    </row>
    <row r="71" spans="2:10" ht="15">
      <c r="B71" s="29" t="s">
        <v>72</v>
      </c>
      <c r="C71" s="74"/>
      <c r="D71" s="13">
        <v>628</v>
      </c>
      <c r="E71" s="75">
        <f t="shared" si="4"/>
        <v>1.6204820676112598E-3</v>
      </c>
      <c r="H71"/>
      <c r="J71"/>
    </row>
    <row r="72" spans="2:10" ht="15">
      <c r="B72" s="29" t="s">
        <v>73</v>
      </c>
      <c r="C72" s="74"/>
      <c r="D72" s="13">
        <v>242177</v>
      </c>
      <c r="E72" s="75">
        <f t="shared" si="4"/>
        <v>0.62491000905715299</v>
      </c>
      <c r="H72"/>
      <c r="J72"/>
    </row>
    <row r="73" spans="2:10" ht="15">
      <c r="B73" s="29" t="s">
        <v>74</v>
      </c>
      <c r="C73" s="74"/>
      <c r="D73" s="13">
        <v>10271</v>
      </c>
      <c r="E73" s="75">
        <f t="shared" si="4"/>
        <v>2.6503139038909631E-2</v>
      </c>
      <c r="H73"/>
      <c r="J73"/>
    </row>
    <row r="74" spans="2:10" ht="15">
      <c r="B74" s="29" t="s">
        <v>75</v>
      </c>
      <c r="C74" s="74"/>
      <c r="D74" s="13">
        <v>1646</v>
      </c>
      <c r="E74" s="75">
        <f t="shared" si="4"/>
        <v>4.2473144638346073E-3</v>
      </c>
      <c r="H74"/>
      <c r="J74"/>
    </row>
    <row r="75" spans="2:10" ht="15">
      <c r="B75" s="29" t="s">
        <v>76</v>
      </c>
      <c r="C75" s="74"/>
      <c r="D75" s="13">
        <v>7980</v>
      </c>
      <c r="E75" s="75">
        <f t="shared" si="4"/>
        <v>2.0591475954678109E-2</v>
      </c>
      <c r="H75"/>
      <c r="J75"/>
    </row>
    <row r="76" spans="2:10" ht="15">
      <c r="B76" s="29" t="s">
        <v>77</v>
      </c>
      <c r="C76" s="74"/>
      <c r="D76" s="13">
        <v>13630</v>
      </c>
      <c r="E76" s="75">
        <f t="shared" si="4"/>
        <v>3.5170653792263487E-2</v>
      </c>
      <c r="H76"/>
      <c r="J76"/>
    </row>
    <row r="77" spans="2:10" ht="15">
      <c r="B77" s="30" t="s">
        <v>78</v>
      </c>
      <c r="C77" s="72"/>
      <c r="D77" s="73">
        <v>387539</v>
      </c>
      <c r="E77" s="31">
        <f t="shared" si="4"/>
        <v>1</v>
      </c>
      <c r="H77"/>
      <c r="J77"/>
    </row>
    <row r="78" spans="2:10" ht="15">
      <c r="H78"/>
      <c r="I78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Perucámaras</vt:lpstr>
      <vt:lpstr>MR 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José Rojas Gutiérrez - Perucamaras</cp:lastModifiedBy>
  <cp:revision/>
  <dcterms:created xsi:type="dcterms:W3CDTF">2021-06-02T21:42:56Z</dcterms:created>
  <dcterms:modified xsi:type="dcterms:W3CDTF">2023-02-20T15:49:35Z</dcterms:modified>
  <cp:category/>
  <cp:contentStatus/>
</cp:coreProperties>
</file>